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olors1.xml" ContentType="application/vnd.ms-office.chartcolorstyle+xml"/>
  <Override PartName="/xl/charts/style2.xml" ContentType="application/vnd.ms-office.chartstyle+xml"/>
  <Override PartName="/xl/charts/chart3.xml" ContentType="application/vnd.openxmlformats-officedocument.drawingml.chart+xml"/>
  <Override PartName="/xl/charts/chart2.xml" ContentType="application/vnd.openxmlformats-officedocument.drawingml.chart+xml"/>
  <Override PartName="/xl/charts/colors2.xml" ContentType="application/vnd.ms-office.chartcolorstyle+xml"/>
  <Override PartName="/xl/charts/style3.xml" ContentType="application/vnd.ms-office.chartstyle+xml"/>
  <Override PartName="/xl/charts/style1.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ciones" sheetId="1" state="visible" r:id="rId3"/>
    <sheet name="Parámetros" sheetId="2" state="visible" r:id="rId4"/>
    <sheet name="Catálogo" sheetId="3" state="visible" r:id="rId5"/>
    <sheet name="Touchpoints" sheetId="4" state="visible" r:id="rId6"/>
    <sheet name="Componentes" sheetId="5" state="visible" r:id="rId7"/>
    <sheet name="Resumen" sheetId="6" state="visible" r:id="rId8"/>
    <sheet name="Cronograma" sheetId="7" state="visible" r:id="rId9"/>
    <sheet name="Lente 1 · Carga docente" sheetId="8" state="visible" r:id="rId10"/>
    <sheet name="Lente 2 · Carga estudiante" sheetId="9" state="visible" r:id="rId11"/>
    <sheet name="Lente 3 · Equilibrio F-S" sheetId="10" state="visible" r:id="rId12"/>
    <sheet name="Alertas" sheetId="11" state="visible" r:id="rId1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<sst xmlns="http://schemas.openxmlformats.org/spreadsheetml/2006/main" count="512" uniqueCount="323">
  <si>
    <t xml:space="preserve">Plantilla de plan operativo · Sprint 1</t>
  </si>
  <si>
    <t xml:space="preserve">Proyecto: Rediseña.Evaluacion · Un kit de Eutika</t>
  </si>
  <si>
    <t xml:space="preserve">v2.0 · 21 de abril de 2026 · incluye Herramienta de factibilidad integrada</t>
  </si>
  <si>
    <t xml:space="preserve">PROPÓSITO</t>
  </si>
  <si>
    <t xml:space="preserve">Esta plantilla es la única fuente de verdad del plan operativo de evaluación de tu asignatura para el Sprint 1. Captura tus decisiones y alimenta las otras tres piezas del kit: Herramienta de factibilidad, Blueprint completo y Calendario semanal.</t>
  </si>
  <si>
    <t xml:space="preserve">ORDEN DE USO</t>
  </si>
  <si>
    <t xml:space="preserve">1. Rellena la hoja «Parámetros» con los datos básicos del curso.</t>
  </si>
  <si>
    <t xml:space="preserve">2. Revisa el «Catálogo» de tipos de touchpoint. Los valores por defecto son orientativos; ajústalos si quieres partir de otra estimación.</t>
  </si>
  <si>
    <t xml:space="preserve">3. Describe tus touchpoints uno por fila en la hoja «Touchpoints». Para cada uno: elige tipo, define ocurrencias y semanas, introduce tus horas de dedicación (línea base y, opcionalmente, hipótesis con IA).</t>
  </si>
  <si>
    <t xml:space="preserve">4. En «Componentes» indica, por touchpoint, las decisiones operativas sobre auto/coevaluación, IA, evidencias, recogida, retroalimentación y mejora docente.</t>
  </si>
  <si>
    <t xml:space="preserve">5. Consulta «Resumen» para ver totales, delta base vs. IA, equilibrio formativo/sumativo y alertas de consistencia. Esta hoja NO se edita.</t>
  </si>
  <si>
    <t xml:space="preserve">6. Abre la Herramienta de factibilidad integrada (3 lentes): «Lente 1 · Carga docente», «Lente 2 · Carga estudiante», «Lente 3 · Equilibrio F/S». Cada lente lee la Plantilla en tiempo real.</t>
  </si>
  <si>
    <t xml:space="preserve">7. Revisa «Alertas» para ver el conjunto de banderas activas tras rellenar tu plan.</t>
  </si>
  <si>
    <t xml:space="preserve">CONVENCIONES DE COLOR</t>
  </si>
  <si>
    <t xml:space="preserve">Fondo beige · texto azul: celdas de entrada (las rellenas tú).</t>
  </si>
  <si>
    <t xml:space="preserve">Texto negro sin fondo: celdas con fórmula (no las edites).</t>
  </si>
  <si>
    <t xml:space="preserve">Fondo amarillo: alertas o desviaciones que conviene revisar.</t>
  </si>
  <si>
    <t xml:space="preserve">ENFOQUE DE LA HIPÓTESIS CON IA</t>
  </si>
  <si>
    <t xml:space="preserve">Para cada fase de cada touchpoint (diseño · ejecución · corrección · retroalimentación) puedes declarar una estimación «con IA» además de la línea base. Si no la declaras, el sistema asume impacto cero para esa fase. Los deltas que aparecen en la Herramienta de factibilidad son tu potencial de mejora, no un compromiso.</t>
  </si>
  <si>
    <t xml:space="preserve">Junto a cada estimación con IA tienes una columna «Práctica · fase» para describir brevemente qué uso concreto de IA hipotetizas (p. ej. «generación de ítems con LLM», «corrección asistida», «chatbot de dudas»). Documentar la práctica ayuda a recalibrar tras la experimentación y a compartir aprendizajes con otros docentes.</t>
  </si>
  <si>
    <t xml:space="preserve">Conviene tratar estas cifras como hipótesis iniciales que se validan experimentalmente durante el programa.</t>
  </si>
  <si>
    <t xml:space="preserve">DOCUMENTO DE REFERENCIA</t>
  </si>
  <si>
    <t xml:space="preserve">Todas las decisiones marco (taxonomía de touchpoints, unidad de tiempo, roles docentes, etc.) están detalladas en:</t>
  </si>
  <si>
    <t xml:space="preserve">Nota_decisiones_Sprint1.docx · v1.1 · Sprint_V1/</t>
  </si>
  <si>
    <t xml:space="preserve">Parámetros del curso</t>
  </si>
  <si>
    <t xml:space="preserve">Rellena los datos básicos. Se usan en los cálculos de las otras hojas.</t>
  </si>
  <si>
    <t xml:space="preserve">Parámetro</t>
  </si>
  <si>
    <t xml:space="preserve">Valor</t>
  </si>
  <si>
    <t xml:space="preserve">Notas</t>
  </si>
  <si>
    <t xml:space="preserve">Asignatura</t>
  </si>
  <si>
    <t xml:space="preserve">Ingeniería del Software</t>
  </si>
  <si>
    <t xml:space="preserve">Código de la asignatura</t>
  </si>
  <si>
    <t xml:space="preserve">IS-15320</t>
  </si>
  <si>
    <t xml:space="preserve">Profesor responsable</t>
  </si>
  <si>
    <t xml:space="preserve">María López (coordinadora) + Juan García (profesor)</t>
  </si>
  <si>
    <t xml:space="preserve">Cuatrimestre</t>
  </si>
  <si>
    <t xml:space="preserve">Q2</t>
  </si>
  <si>
    <t xml:space="preserve">Valor aceptado: 1, 2 o Anual</t>
  </si>
  <si>
    <t xml:space="preserve">Año académico</t>
  </si>
  <si>
    <t xml:space="preserve">2026/27</t>
  </si>
  <si>
    <t xml:space="preserve">Número de estudiantes</t>
  </si>
  <si>
    <t xml:space="preserve">Tamaño del grupo. Número entero.</t>
  </si>
  <si>
    <t xml:space="preserve">Semanas del cuatrimestre</t>
  </si>
  <si>
    <t xml:space="preserve">Habitualmente 15.</t>
  </si>
  <si>
    <t xml:space="preserve">Horas lectivas semanales</t>
  </si>
  <si>
    <t xml:space="preserve">Horas presenciales semanales del grupo.</t>
  </si>
  <si>
    <t xml:space="preserve">Política IA general de la asignatura</t>
  </si>
  <si>
    <t xml:space="preserve">Declarada</t>
  </si>
  <si>
    <t xml:space="preserve">Valor por defecto; sobrescribible por touchpoint.</t>
  </si>
  <si>
    <t xml:space="preserve">Rol del usuario</t>
  </si>
  <si>
    <t xml:space="preserve">Coordinador + profesor</t>
  </si>
  <si>
    <t xml:space="preserve">Solo profesor · Coordinador + profesor</t>
  </si>
  <si>
    <t xml:space="preserve">Nombre del coordinador (si aplica)</t>
  </si>
  <si>
    <t xml:space="preserve">María López</t>
  </si>
  <si>
    <t xml:space="preserve">Rellenar solo si el rol incluye coordinación entre grupos.</t>
  </si>
  <si>
    <t xml:space="preserve">ECTS de la asignatura</t>
  </si>
  <si>
    <t xml:space="preserve">ECTS totales. Se usa para calcular el presupuesto de horas estudiante.</t>
  </si>
  <si>
    <t xml:space="preserve">Horas por ECTS</t>
  </si>
  <si>
    <t xml:space="preserve">Referencia EEES: 1 ECTS = 25 h de trabajo del estudiante.</t>
  </si>
  <si>
    <t xml:space="preserve">Umbral pico docente (h/sem)</t>
  </si>
  <si>
    <t xml:space="preserve">Por encima de este valor semanal, la Lente 1 lo marca como pico.</t>
  </si>
  <si>
    <t xml:space="preserve">Umbral pico estudiante (h/sem)</t>
  </si>
  <si>
    <t xml:space="preserve">Por encima de este valor semanal, la Lente 2 lo marca como pico.</t>
  </si>
  <si>
    <t xml:space="preserve">Catálogo de tipos de touchpoint</t>
  </si>
  <si>
    <t xml:space="preserve">Valores orientativos por defecto. Puedes ajustar las horas si tu asignatura tiene otra realidad.</t>
  </si>
  <si>
    <t xml:space="preserve">ID</t>
  </si>
  <si>
    <t xml:space="preserve">Nombre</t>
  </si>
  <si>
    <t xml:space="preserve">Naturaleza</t>
  </si>
  <si>
    <t xml:space="preserve">Formato</t>
  </si>
  <si>
    <t xml:space="preserve">IA def.</t>
  </si>
  <si>
    <t xml:space="preserve">h diseño</t>
  </si>
  <si>
    <t xml:space="preserve">h ejec/ocur</t>
  </si>
  <si>
    <t xml:space="preserve">h corr/est</t>
  </si>
  <si>
    <t xml:space="preserve">h fback/est</t>
  </si>
  <si>
    <t xml:space="preserve">h estudiante/ocur</t>
  </si>
  <si>
    <t xml:space="preserve">T1</t>
  </si>
  <si>
    <t xml:space="preserve">Examen / prueba escrita</t>
  </si>
  <si>
    <t xml:space="preserve">Sumativo</t>
  </si>
  <si>
    <t xml:space="preserve">Puntual</t>
  </si>
  <si>
    <t xml:space="preserve">Restringida</t>
  </si>
  <si>
    <t xml:space="preserve">T2</t>
  </si>
  <si>
    <t xml:space="preserve">Entrega / trabajo</t>
  </si>
  <si>
    <t xml:space="preserve">Mixto</t>
  </si>
  <si>
    <t xml:space="preserve">Puntual o serie</t>
  </si>
  <si>
    <t xml:space="preserve">T3</t>
  </si>
  <si>
    <t xml:space="preserve">Presentación / defensa oral</t>
  </si>
  <si>
    <t xml:space="preserve">T4</t>
  </si>
  <si>
    <t xml:space="preserve">Observación en aula</t>
  </si>
  <si>
    <t xml:space="preserve">Formativo</t>
  </si>
  <si>
    <t xml:space="preserve">Continuo</t>
  </si>
  <si>
    <t xml:space="preserve">No aplica</t>
  </si>
  <si>
    <t xml:space="preserve">T5</t>
  </si>
  <si>
    <t xml:space="preserve">Autoevaluación</t>
  </si>
  <si>
    <t xml:space="preserve">Abierta</t>
  </si>
  <si>
    <t xml:space="preserve">T6</t>
  </si>
  <si>
    <t xml:space="preserve">Evaluación entre pares</t>
  </si>
  <si>
    <t xml:space="preserve">T7</t>
  </si>
  <si>
    <t xml:space="preserve">Tutoría 1a1</t>
  </si>
  <si>
    <t xml:space="preserve">Serie</t>
  </si>
  <si>
    <t xml:space="preserve">T8</t>
  </si>
  <si>
    <t xml:space="preserve">Checkpoint / hito de avance</t>
  </si>
  <si>
    <t xml:space="preserve">T9</t>
  </si>
  <si>
    <t xml:space="preserve">Canal de comunicación continua</t>
  </si>
  <si>
    <t xml:space="preserve">T-Otro</t>
  </si>
  <si>
    <t xml:space="preserve">(Añade aquí un tipo propio si ninguno del catálogo encaja)</t>
  </si>
  <si>
    <t xml:space="preserve">Leyenda:</t>
  </si>
  <si>
    <t xml:space="preserve">Formativo · Sumativo · Mixto</t>
  </si>
  <si>
    <t xml:space="preserve">Puntual (una ocurrencia) · Serie (varias) · Continuo (a lo largo de un periodo)</t>
  </si>
  <si>
    <t xml:space="preserve">IA</t>
  </si>
  <si>
    <t xml:space="preserve">Restringida · Declarada · Abierta · No aplica</t>
  </si>
  <si>
    <t xml:space="preserve">Touchpoints de la asignatura</t>
  </si>
  <si>
    <t xml:space="preserve">Describe cada touchpoint en una fila. Las columnas en amarillo son entradas; el resto son cálculos.</t>
  </si>
  <si>
    <t xml:space="preserve">Definición</t>
  </si>
  <si>
    <t xml:space="preserve">Horas docente · línea base</t>
  </si>
  <si>
    <t xml:space="preserve">Horas docente · hipótesis con IA</t>
  </si>
  <si>
    <t xml:space="preserve">Prácticas IA hipotetizadas</t>
  </si>
  <si>
    <t xml:space="preserve">Delta</t>
  </si>
  <si>
    <t xml:space="preserve">Horas estudiante</t>
  </si>
  <si>
    <t xml:space="preserve">Detalle</t>
  </si>
  <si>
    <t xml:space="preserve">Nombre del touchpoint</t>
  </si>
  <si>
    <t xml:space="preserve">Tipo</t>
  </si>
  <si>
    <t xml:space="preserve">Política IA</t>
  </si>
  <si>
    <t xml:space="preserve">Responsable</t>
  </si>
  <si>
    <t xml:space="preserve">Ocurrencias</t>
  </si>
  <si>
    <t xml:space="preserve">Sem. inicio</t>
  </si>
  <si>
    <t xml:space="preserve">Sem. fin</t>
  </si>
  <si>
    <t xml:space="preserve">Peso sumativo (%)</t>
  </si>
  <si>
    <t xml:space="preserve">TOTAL base (h)</t>
  </si>
  <si>
    <t xml:space="preserve">TOTAL IA (h)</t>
  </si>
  <si>
    <t xml:space="preserve">Práctica · diseño</t>
  </si>
  <si>
    <t xml:space="preserve">Práctica · ejecución</t>
  </si>
  <si>
    <t xml:space="preserve">Práctica · corrección</t>
  </si>
  <si>
    <t xml:space="preserve">Práctica · feedback</t>
  </si>
  <si>
    <t xml:space="preserve">Δ horas</t>
  </si>
  <si>
    <t xml:space="preserve">Δ %</t>
  </si>
  <si>
    <t xml:space="preserve">h est/ocur</t>
  </si>
  <si>
    <t xml:space="preserve">Total h est</t>
  </si>
  <si>
    <t xml:space="preserve">Rúbrica breve</t>
  </si>
  <si>
    <t xml:space="preserve">Evidencia</t>
  </si>
  <si>
    <t xml:space="preserve">TP1</t>
  </si>
  <si>
    <t xml:space="preserve">Prueba diagnóstica de conceptos previos</t>
  </si>
  <si>
    <t xml:space="preserve">Profesor</t>
  </si>
  <si>
    <t xml:space="preserve">IA agrupa errores por pregunta y genera lista de conceptos a reforzar en las primeras sesiones.</t>
  </si>
  <si>
    <t xml:space="preserve">Sí — 6 dimensiones</t>
  </si>
  <si>
    <t xml:space="preserve">Respuestas individuales</t>
  </si>
  <si>
    <t xml:space="preserve">Sirve como diagnóstico rápido al inicio de curso; sin peso en nota.</t>
  </si>
  <si>
    <t xml:space="preserve">TP2</t>
  </si>
  <si>
    <t xml:space="preserve">Quiz semanal de teoría</t>
  </si>
  <si>
    <t xml:space="preserve">IA genera 3 variantes del quiz a partir del temario; elijo y adapto la que mejor encaja con la sesión.</t>
  </si>
  <si>
    <t xml:space="preserve">Autoevaluación automática</t>
  </si>
  <si>
    <t xml:space="preserve">Respuestas + justificación corta</t>
  </si>
  <si>
    <t xml:space="preserve">Se lanza los jueves al cerrar la sesión teórica; el estudiante tiene hasta el domingo.</t>
  </si>
  <si>
    <t xml:space="preserve">TP3</t>
  </si>
  <si>
    <t xml:space="preserve">Entrega P1 — Análisis de requisitos</t>
  </si>
  <si>
    <t xml:space="preserve">IA redacta primer borrador de feedback personalizado por estudiante a partir de la rúbrica; yo edito antes de enviar.</t>
  </si>
  <si>
    <t xml:space="preserve">Sí — 5 criterios</t>
  </si>
  <si>
    <t xml:space="preserve">Documento de análisis (PDF)</t>
  </si>
  <si>
    <t xml:space="preserve">Primera entrega seria; dejo margen de reescritura tras feedback.</t>
  </si>
  <si>
    <t xml:space="preserve">TP4</t>
  </si>
  <si>
    <t xml:space="preserve">Examen parcial teórico</t>
  </si>
  <si>
    <t xml:space="preserve">Solucionario + banda de corrección</t>
  </si>
  <si>
    <t xml:space="preserve">Examen papel</t>
  </si>
  <si>
    <t xml:space="preserve">Sumativo tradicional; sin IA en corrección por decisión del departamento.</t>
  </si>
  <si>
    <t xml:space="preserve">TP5</t>
  </si>
  <si>
    <t xml:space="preserve">Entrega P2 — Diseño arquitectónico</t>
  </si>
  <si>
    <t xml:space="preserve">Ambos</t>
  </si>
  <si>
    <t xml:space="preserve">Detección automática de inconsistencias en diagramas UML y trazabilidad; validación humana de casos frontera.</t>
  </si>
  <si>
    <t xml:space="preserve">Feedback individualizado a partir de checklist arquitectónico; IA plantea sugerencias de mejora y yo las valido.</t>
  </si>
  <si>
    <t xml:space="preserve">Sí — 6 criterios</t>
  </si>
  <si>
    <t xml:space="preserve">Documento + diagramas UML</t>
  </si>
  <si>
    <t xml:space="preserve">Reparto con coordinadora: yo corrijo 20, ella las otras 20.</t>
  </si>
  <si>
    <t xml:space="preserve">TP6</t>
  </si>
  <si>
    <t xml:space="preserve">Entrega P3 — Implementación y pruebas</t>
  </si>
  <si>
    <t xml:space="preserve">Pendiente — evaluar si uso IA para primera lectura de código entregado.</t>
  </si>
  <si>
    <t xml:space="preserve">Sí — 7 criterios técnicos + 2 de proceso</t>
  </si>
  <si>
    <t xml:space="preserve">Repositorio + memoria técnica</t>
  </si>
  <si>
    <t xml:space="preserve">Entrega pesada; los estudiantes pueden usar IA libremente pero deben declarar uso.</t>
  </si>
  <si>
    <t xml:space="preserve">TP7</t>
  </si>
  <si>
    <t xml:space="preserve">Examen final</t>
  </si>
  <si>
    <t xml:space="preserve">Solucionario + rúbrica de pregunta abierta</t>
  </si>
  <si>
    <t xml:space="preserve">Reparto con coordinadora: diseñamos juntas, corregimos por secciones.</t>
  </si>
  <si>
    <t xml:space="preserve">TP8</t>
  </si>
  <si>
    <t xml:space="preserve">Tutoría 1 a 1</t>
  </si>
  <si>
    <t xml:space="preserve">Coordinador</t>
  </si>
  <si>
    <t xml:space="preserve">Antes de cada tutoría, IA resume el rendimiento reciente del estudiante (entregas, quizzes) para preparar en 5 min.</t>
  </si>
  <si>
    <t xml:space="preserve">Notas de seguimiento</t>
  </si>
  <si>
    <t xml:space="preserve">Ficha de tutoría</t>
  </si>
  <si>
    <t xml:space="preserve">Coordinadora lleva las tutorías; yo recibo resumen.</t>
  </si>
  <si>
    <t xml:space="preserve">TP9</t>
  </si>
  <si>
    <t xml:space="preserve">TP10</t>
  </si>
  <si>
    <t xml:space="preserve">TP11</t>
  </si>
  <si>
    <t xml:space="preserve">TP12</t>
  </si>
  <si>
    <t xml:space="preserve">TP13</t>
  </si>
  <si>
    <t xml:space="preserve">TP14</t>
  </si>
  <si>
    <t xml:space="preserve">TP15</t>
  </si>
  <si>
    <t xml:space="preserve">TP16</t>
  </si>
  <si>
    <t xml:space="preserve">TP17</t>
  </si>
  <si>
    <t xml:space="preserve">TP18</t>
  </si>
  <si>
    <t xml:space="preserve">TP19</t>
  </si>
  <si>
    <t xml:space="preserve">TP20</t>
  </si>
  <si>
    <t xml:space="preserve">TP21</t>
  </si>
  <si>
    <t xml:space="preserve">TP22</t>
  </si>
  <si>
    <t xml:space="preserve">TP23</t>
  </si>
  <si>
    <t xml:space="preserve">TP24</t>
  </si>
  <si>
    <t xml:space="preserve">TP25</t>
  </si>
  <si>
    <t xml:space="preserve">TOTALES</t>
  </si>
  <si>
    <t xml:space="preserve">Matriz de componentes C2-C7 por touchpoint</t>
  </si>
  <si>
    <t xml:space="preserve">Para cada touchpoint indica qué decides en cada componente. Usa texto corto o una etiqueta.</t>
  </si>
  <si>
    <t xml:space="preserve">C2 · Auto/coevaluación</t>
  </si>
  <si>
    <t xml:space="preserve">C3 · IA (política específica)</t>
  </si>
  <si>
    <t xml:space="preserve">C4 · Evidencias y criterios</t>
  </si>
  <si>
    <t xml:space="preserve">C5 · Recogida de información</t>
  </si>
  <si>
    <t xml:space="preserve">C6 · Retroalimentación</t>
  </si>
  <si>
    <t xml:space="preserve">C7 · Mejora docente</t>
  </si>
  <si>
    <t xml:space="preserve">Transv.</t>
  </si>
  <si>
    <t xml:space="preserve">Decisiones transversales (todo el curso)</t>
  </si>
  <si>
    <t xml:space="preserve">Resumen · Plan operativo de evaluación</t>
  </si>
  <si>
    <t xml:space="preserve">Cálculos agregados a partir de la hoja Touchpoints. Esta hoja no se edita.</t>
  </si>
  <si>
    <t xml:space="preserve">Asignatura:</t>
  </si>
  <si>
    <t xml:space="preserve">Profesor:</t>
  </si>
  <si>
    <t xml:space="preserve">Grupo (n estudiantes):</t>
  </si>
  <si>
    <t xml:space="preserve">Totales</t>
  </si>
  <si>
    <t xml:space="preserve">Número de touchpoints definidos</t>
  </si>
  <si>
    <t xml:space="preserve">Horas docente · línea base (totales)</t>
  </si>
  <si>
    <t xml:space="preserve">Horas docente · hipótesis con IA (totales)</t>
  </si>
  <si>
    <t xml:space="preserve">Δ horas (base − IA)</t>
  </si>
  <si>
    <t xml:space="preserve">Δ % (potencial de ahorro con IA)</t>
  </si>
  <si>
    <t xml:space="preserve">Horas estudiante (totales del curso)</t>
  </si>
  <si>
    <t xml:space="preserve">Peso sumativo declarado (%)</t>
  </si>
  <si>
    <t xml:space="preserve">Desglose por fase · horas docente</t>
  </si>
  <si>
    <t xml:space="preserve">Fase</t>
  </si>
  <si>
    <t xml:space="preserve">Línea base</t>
  </si>
  <si>
    <t xml:space="preserve">Hipótesis IA</t>
  </si>
  <si>
    <t xml:space="preserve">Δ</t>
  </si>
  <si>
    <t xml:space="preserve">Diseño</t>
  </si>
  <si>
    <t xml:space="preserve">Ejecución (× ocurrencias)</t>
  </si>
  <si>
    <t xml:space="preserve">Corrección (× ocurrencias × estudiantes)</t>
  </si>
  <si>
    <t xml:space="preserve">Retroalimentación (× ocurrencias × estudiantes)</t>
  </si>
  <si>
    <t xml:space="preserve">Equilibrio formativo / sumativo</t>
  </si>
  <si>
    <t xml:space="preserve"># touchpoints</t>
  </si>
  <si>
    <t xml:space="preserve">Σ peso (%)</t>
  </si>
  <si>
    <t xml:space="preserve">Σ horas docente base</t>
  </si>
  <si>
    <t xml:space="preserve">Alertas de consistencia</t>
  </si>
  <si>
    <t xml:space="preserve">Peso sumativo suma distinto de 100</t>
  </si>
  <si>
    <t xml:space="preserve">Hay al menos un touchpoint definido</t>
  </si>
  <si>
    <t xml:space="preserve">Existe al menos un touchpoint formativo</t>
  </si>
  <si>
    <t xml:space="preserve">Horas IA no superan línea base (a nivel total)</t>
  </si>
  <si>
    <t xml:space="preserve">Se declaró hipótesis con IA en algún touchpoint</t>
  </si>
  <si>
    <t xml:space="preserve">Cronograma semanal</t>
  </si>
  <si>
    <t xml:space="preserve">Distribución por semana según perfil realista por fase (diseño 2 sem pre-inicio, ejecución entre inicio-fin, corrección y feedback 2 sem post-fin). Alimenta las tres lentes. Esta hoja NO se edita.</t>
  </si>
  <si>
    <t xml:space="preserve">S1</t>
  </si>
  <si>
    <t xml:space="preserve">S2</t>
  </si>
  <si>
    <t xml:space="preserve">S3</t>
  </si>
  <si>
    <t xml:space="preserve">S4</t>
  </si>
  <si>
    <t xml:space="preserve">S5</t>
  </si>
  <si>
    <t xml:space="preserve">S6</t>
  </si>
  <si>
    <t xml:space="preserve">S7</t>
  </si>
  <si>
    <t xml:space="preserve">S8</t>
  </si>
  <si>
    <t xml:space="preserve">S9</t>
  </si>
  <si>
    <t xml:space="preserve">S10</t>
  </si>
  <si>
    <t xml:space="preserve">S11</t>
  </si>
  <si>
    <t xml:space="preserve">S12</t>
  </si>
  <si>
    <t xml:space="preserve">S13</t>
  </si>
  <si>
    <t xml:space="preserve">S14</t>
  </si>
  <si>
    <t xml:space="preserve">S15</t>
  </si>
  <si>
    <t xml:space="preserve">Total</t>
  </si>
  <si>
    <t xml:space="preserve">TOTAL</t>
  </si>
  <si>
    <t xml:space="preserve">Totales por semana</t>
  </si>
  <si>
    <t xml:space="preserve">Lente 1 · Carga docente</t>
  </si>
  <si>
    <t xml:space="preserve">Visualiza la carga docente total, su reparto coordinador/profesor, la curva semanal y los picos que superan el umbral. Esta hoja no se edita.</t>
  </si>
  <si>
    <t xml:space="preserve">Indicadores clave</t>
  </si>
  <si>
    <t xml:space="preserve">Horas docente · línea base (Σ)</t>
  </si>
  <si>
    <t xml:space="preserve">Horas docente · hipótesis con IA (Σ)</t>
  </si>
  <si>
    <t xml:space="preserve">Δ horas (potencial de ahorro)</t>
  </si>
  <si>
    <t xml:space="preserve">Reparto por responsable (línea base)</t>
  </si>
  <si>
    <t xml:space="preserve">Σ h base</t>
  </si>
  <si>
    <t xml:space="preserve">Σ h IA</t>
  </si>
  <si>
    <t xml:space="preserve">Δ h</t>
  </si>
  <si>
    <t xml:space="preserve">(sin asignar)</t>
  </si>
  <si>
    <t xml:space="preserve">Curva semanal · horas docente</t>
  </si>
  <si>
    <t xml:space="preserve">Semana</t>
  </si>
  <si>
    <t xml:space="preserve">Base</t>
  </si>
  <si>
    <t xml:space="preserve">¿Pico base?</t>
  </si>
  <si>
    <t xml:space="preserve">Umbral</t>
  </si>
  <si>
    <t xml:space="preserve">Lente 2 · Carga estudiante</t>
  </si>
  <si>
    <t xml:space="preserve">Carga total del estudiante, margen sobre presupuesto ECTS, curva semanal y picos. Esta hoja no se edita.</t>
  </si>
  <si>
    <t xml:space="preserve">Presupuesto de horas estudiante (ECTS × h/ECTS)</t>
  </si>
  <si>
    <t xml:space="preserve">Horas estudiante declaradas en el plan de evaluación</t>
  </si>
  <si>
    <t xml:space="preserve">Margen de horas (presupuesto − declaradas)</t>
  </si>
  <si>
    <t xml:space="preserve">% del presupuesto consumido por evaluación</t>
  </si>
  <si>
    <t xml:space="preserve">Curva semanal · horas estudiante</t>
  </si>
  <si>
    <t xml:space="preserve">h est</t>
  </si>
  <si>
    <t xml:space="preserve">¿Pico?</t>
  </si>
  <si>
    <t xml:space="preserve">Sumativo solapado</t>
  </si>
  <si>
    <t xml:space="preserve">Lente 3 · Equilibrio formativo / sumativo</t>
  </si>
  <si>
    <t xml:space="preserve">Composición del plan por naturaleza, distribución temporal y comprobación de formativo previo al primer sumativo. Esta hoja no se edita.</t>
  </si>
  <si>
    <t xml:space="preserve">Composición por naturaleza</t>
  </si>
  <si>
    <t xml:space="preserve"># TPs</t>
  </si>
  <si>
    <t xml:space="preserve">% TPs</t>
  </si>
  <si>
    <t xml:space="preserve">Σ h docente base</t>
  </si>
  <si>
    <t xml:space="preserve">Distribución temporal (semana de inicio)</t>
  </si>
  <si>
    <t xml:space="preserve"># Formativos</t>
  </si>
  <si>
    <t xml:space="preserve"># Sumativos</t>
  </si>
  <si>
    <t xml:space="preserve"># Mixtos</t>
  </si>
  <si>
    <t xml:space="preserve">Alertas de equilibrio</t>
  </si>
  <si>
    <t xml:space="preserve">Hay al menos un formativo antes del primer sumativo</t>
  </si>
  <si>
    <t xml:space="preserve">Peso sumativo del plan suma 100%</t>
  </si>
  <si>
    <t xml:space="preserve">Porcentaje de formativos ≥ 30% del plan</t>
  </si>
  <si>
    <t xml:space="preserve">Alertas consolidadas</t>
  </si>
  <si>
    <t xml:space="preserve">Todas las banderas activas tras rellenar tu plan. Haz clic en la hoja correspondiente para ver el detalle.</t>
  </si>
  <si>
    <t xml:space="preserve">Lente / fuente</t>
  </si>
  <si>
    <t xml:space="preserve">Control</t>
  </si>
  <si>
    <t xml:space="preserve">Estado</t>
  </si>
  <si>
    <t xml:space="preserve">Lente 1 · docente</t>
  </si>
  <si>
    <t xml:space="preserve">Hay al menos una semana con pico docente</t>
  </si>
  <si>
    <t xml:space="preserve">Lente 2 · estudiante</t>
  </si>
  <si>
    <t xml:space="preserve">Presupuesto ECTS respetado</t>
  </si>
  <si>
    <t xml:space="preserve">Picos semanales estudiante</t>
  </si>
  <si>
    <t xml:space="preserve">Solapamiento de dos o más sumativos/mixtos en la misma semana</t>
  </si>
  <si>
    <t xml:space="preserve">Lente 3 · equilibrio</t>
  </si>
  <si>
    <t xml:space="preserve">Primer formativo antes del primer sumativo</t>
  </si>
  <si>
    <t xml:space="preserve">Peso sumativo suma 100%</t>
  </si>
  <si>
    <t xml:space="preserve">≥30% del plan es formativo</t>
  </si>
</sst>
</file>

<file path=xl/styles.xml><?xml version="1.0" encoding="utf-8"?>
<styleSheet xmlns="http://schemas.openxmlformats.org/spreadsheetml/2006/main">
  <numFmts count="5">
    <numFmt numFmtId="164" formatCode="General"/>
    <numFmt numFmtId="165" formatCode="0.00"/>
    <numFmt numFmtId="166" formatCode="0"/>
    <numFmt numFmtId="167" formatCode="0.0"/>
    <numFmt numFmtId="168" formatCode="0.0%"/>
  </numFmts>
  <fonts count="21">
    <font>
      <sz val="11"/>
      <color theme="1"/>
      <name val="Calibri"/>
      <family val="2"/>
      <charset val="1"/>
    </font>
    <font>
      <sz val="10"/>
      <name val="Arial"/>
      <family val="0"/>
    </font>
    <font>
      <sz val="10"/>
      <name val="Arial"/>
      <family val="0"/>
    </font>
    <font>
      <sz val="10"/>
      <name val="Arial"/>
      <family val="0"/>
    </font>
    <font>
      <b val="true"/>
      <sz val="16"/>
      <color rgb="FF2E5597"/>
      <name val="Calibri"/>
      <family val="0"/>
      <charset val="1"/>
    </font>
    <font>
      <i val="true"/>
      <sz val="10"/>
      <color rgb="FF595959"/>
      <name val="Calibri"/>
      <family val="0"/>
      <charset val="1"/>
    </font>
    <font>
      <b val="true"/>
      <sz val="12"/>
      <color rgb="FF2E5597"/>
      <name val="Calibri"/>
      <family val="0"/>
      <charset val="1"/>
    </font>
    <font>
      <sz val="11"/>
      <color rgb="FF1F1F1F"/>
      <name val="Calibri"/>
      <family val="0"/>
      <charset val="1"/>
    </font>
    <font>
      <b val="true"/>
      <sz val="11"/>
      <color rgb="FFFFFFFF"/>
      <name val="Calibri"/>
      <family val="0"/>
      <charset val="1"/>
    </font>
    <font>
      <b val="true"/>
      <sz val="11"/>
      <color rgb="FF1F1F1F"/>
      <name val="Calibri"/>
      <family val="0"/>
      <charset val="1"/>
    </font>
    <font>
      <sz val="11"/>
      <color rgb="FF0000CC"/>
      <name val="Calibri"/>
      <family val="0"/>
      <charset val="1"/>
    </font>
    <font>
      <sz val="9"/>
      <color rgb="FF595959"/>
      <name val="Calibri"/>
      <family val="0"/>
      <charset val="1"/>
    </font>
    <font>
      <i val="true"/>
      <sz val="11"/>
      <color rgb="FF7F7F7F"/>
      <name val="Calibri"/>
      <family val="0"/>
      <charset val="1"/>
    </font>
    <font>
      <sz val="11"/>
      <color rgb="FF000000"/>
      <name val="Calibri"/>
      <family val="0"/>
      <charset val="1"/>
    </font>
    <font>
      <sz val="11"/>
      <color rgb="FF006100"/>
      <name val="Calibri"/>
      <family val="0"/>
      <charset val="1"/>
    </font>
    <font>
      <b val="true"/>
      <sz val="12"/>
      <color rgb="FFFFFFFF"/>
      <name val="Calibri"/>
      <family val="0"/>
      <charset val="1"/>
    </font>
    <font>
      <b val="true"/>
      <sz val="11"/>
      <color rgb="FF2E5597"/>
      <name val="Calibri"/>
      <family val="0"/>
      <charset val="1"/>
    </font>
    <font>
      <b val="true"/>
      <sz val="14"/>
      <color rgb="FF2E5597"/>
      <name val="Calibri"/>
      <family val="0"/>
      <charset val="1"/>
    </font>
    <font>
      <b val="true"/>
      <sz val="18"/>
      <color rgb="FF000000"/>
      <name val="Calibri"/>
      <family val="2"/>
    </font>
    <font>
      <sz val="10"/>
      <color rgb="FF000000"/>
      <name val="Calibri"/>
      <family val="2"/>
    </font>
    <font>
      <b val="true"/>
      <sz val="10"/>
      <color rgb="FF000000"/>
      <name val="Calibri"/>
      <family val="2"/>
    </font>
  </fonts>
  <fills count="14">
    <fill>
      <patternFill patternType="none"/>
    </fill>
    <fill>
      <patternFill patternType="gray125"/>
    </fill>
    <fill>
      <patternFill patternType="solid">
        <fgColor rgb="FF2E5597"/>
        <bgColor rgb="FF4472C4"/>
      </patternFill>
    </fill>
    <fill>
      <patternFill patternType="solid">
        <fgColor rgb="FFD9E2F3"/>
        <bgColor rgb="FFD0E1F9"/>
      </patternFill>
    </fill>
    <fill>
      <patternFill patternType="solid">
        <fgColor rgb="FFFFF8E1"/>
        <bgColor rgb="FFFFF2CC"/>
      </patternFill>
    </fill>
    <fill>
      <patternFill patternType="solid">
        <fgColor rgb="FFF2F6FB"/>
        <bgColor rgb="FFFFFFFF"/>
      </patternFill>
    </fill>
    <fill>
      <patternFill patternType="solid">
        <fgColor rgb="FFD0E1F9"/>
        <bgColor rgb="FFD9E2F3"/>
      </patternFill>
    </fill>
    <fill>
      <patternFill patternType="solid">
        <fgColor rgb="FFFFE8B5"/>
        <bgColor rgb="FFF7E4C6"/>
      </patternFill>
    </fill>
    <fill>
      <patternFill patternType="solid">
        <fgColor rgb="FFF7E4C6"/>
        <bgColor rgb="FFFFE8B5"/>
      </patternFill>
    </fill>
    <fill>
      <patternFill patternType="solid">
        <fgColor rgb="FFE2E2E2"/>
        <bgColor rgb="FFEAE0F2"/>
      </patternFill>
    </fill>
    <fill>
      <patternFill patternType="solid">
        <fgColor rgb="FFD9EAD3"/>
        <bgColor rgb="FFE2E2E2"/>
      </patternFill>
    </fill>
    <fill>
      <patternFill patternType="solid">
        <fgColor rgb="FFEAE0F2"/>
        <bgColor rgb="FFE2E2E2"/>
      </patternFill>
    </fill>
    <fill>
      <patternFill patternType="solid">
        <fgColor rgb="FF4472C4"/>
        <bgColor rgb="FF4A7EBB"/>
      </patternFill>
    </fill>
    <fill>
      <patternFill patternType="solid">
        <fgColor rgb="FF4A7729"/>
        <bgColor rgb="FF595959"/>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5" fontId="10" fillId="4" borderId="1" xfId="0" applyFont="true" applyBorder="true" applyAlignment="true" applyProtection="false">
      <alignment horizontal="center" vertical="center" textRotation="0" wrapText="tru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4" fontId="7" fillId="5"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0" fillId="4" borderId="1" xfId="0" applyFont="true" applyBorder="true" applyAlignment="false" applyProtection="false">
      <alignment horizontal="general" vertical="bottom" textRotation="0" wrapText="false" indent="0" shrinkToFit="false"/>
      <protection locked="true" hidden="false"/>
    </xf>
    <xf numFmtId="165" fontId="10" fillId="4"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center" vertical="center" textRotation="0" wrapText="true" indent="0" shrinkToFit="false"/>
      <protection locked="true" hidden="false"/>
    </xf>
    <xf numFmtId="164" fontId="9" fillId="8" borderId="1" xfId="0" applyFont="true" applyBorder="true" applyAlignment="true" applyProtection="false">
      <alignment horizontal="center" vertical="center" textRotation="0" wrapText="true" indent="0" shrinkToFit="false"/>
      <protection locked="true" hidden="false"/>
    </xf>
    <xf numFmtId="164" fontId="9" fillId="9" borderId="1" xfId="0" applyFont="true" applyBorder="true" applyAlignment="true" applyProtection="false">
      <alignment horizontal="center" vertical="center" textRotation="0" wrapText="true" indent="0" shrinkToFit="false"/>
      <protection locked="true" hidden="false"/>
    </xf>
    <xf numFmtId="164" fontId="9" fillId="10" borderId="1" xfId="0" applyFont="true" applyBorder="true" applyAlignment="true" applyProtection="false">
      <alignment horizontal="center" vertical="center" textRotation="0" wrapText="true" indent="0" shrinkToFit="false"/>
      <protection locked="true" hidden="false"/>
    </xf>
    <xf numFmtId="164" fontId="9" fillId="11"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10" fillId="4" borderId="1" xfId="0" applyFont="true" applyBorder="true" applyAlignment="true" applyProtection="false">
      <alignment horizontal="center" vertical="center" textRotation="0" wrapText="true" indent="0" shrinkToFit="false"/>
      <protection locked="true" hidden="false"/>
    </xf>
    <xf numFmtId="166" fontId="10" fillId="4" borderId="1" xfId="0" applyFont="true" applyBorder="true" applyAlignment="true" applyProtection="false">
      <alignment horizontal="center" vertical="center" textRotation="0" wrapText="true" indent="0" shrinkToFit="false"/>
      <protection locked="true" hidden="false"/>
    </xf>
    <xf numFmtId="167" fontId="10" fillId="4" borderId="1" xfId="0" applyFont="true" applyBorder="true" applyAlignment="true" applyProtection="false">
      <alignment horizontal="center" vertical="center" textRotation="0" wrapText="true" indent="0" shrinkToFit="false"/>
      <protection locked="true" hidden="false"/>
    </xf>
    <xf numFmtId="167" fontId="9" fillId="0" borderId="1" xfId="0" applyFont="true" applyBorder="true" applyAlignment="true" applyProtection="false">
      <alignment horizontal="center" vertical="center" textRotation="0" wrapText="true" indent="0" shrinkToFit="false"/>
      <protection locked="true" hidden="false"/>
    </xf>
    <xf numFmtId="167" fontId="13" fillId="0" borderId="1" xfId="0" applyFont="true" applyBorder="true" applyAlignment="true" applyProtection="false">
      <alignment horizontal="center" vertical="center" textRotation="0" wrapText="true" indent="0" shrinkToFit="false"/>
      <protection locked="true" hidden="false"/>
    </xf>
    <xf numFmtId="168" fontId="13" fillId="0" borderId="1" xfId="0" applyFont="true" applyBorder="true" applyAlignment="true" applyProtection="false">
      <alignment horizontal="center" vertical="center" textRotation="0" wrapText="true" indent="0" shrinkToFit="false"/>
      <protection locked="true" hidden="false"/>
    </xf>
    <xf numFmtId="167" fontId="8" fillId="2" borderId="1" xfId="0" applyFont="true" applyBorder="true" applyAlignment="true" applyProtection="false">
      <alignment horizontal="center" vertical="center" textRotation="0" wrapText="true" indent="0" shrinkToFit="false"/>
      <protection locked="true" hidden="false"/>
    </xf>
    <xf numFmtId="168" fontId="8" fillId="2"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left" vertical="top" textRotation="0" wrapText="true" indent="0" shrinkToFit="false"/>
      <protection locked="true" hidden="false"/>
    </xf>
    <xf numFmtId="164" fontId="8" fillId="12"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left" vertical="center" textRotation="0" wrapText="true" indent="0" shrinkToFit="false"/>
      <protection locked="true" hidden="false"/>
    </xf>
    <xf numFmtId="166" fontId="13" fillId="0" borderId="1" xfId="0" applyFont="true" applyBorder="true" applyAlignment="true" applyProtection="false">
      <alignment horizontal="center" vertical="center" textRotation="0" wrapText="true" indent="0" shrinkToFit="false"/>
      <protection locked="true" hidden="false"/>
    </xf>
    <xf numFmtId="167" fontId="16" fillId="0" borderId="1" xfId="0" applyFont="true" applyBorder="true" applyAlignment="true" applyProtection="false">
      <alignment horizontal="center" vertical="center" textRotation="0" wrapText="true" indent="0" shrinkToFit="false"/>
      <protection locked="true" hidden="false"/>
    </xf>
    <xf numFmtId="168" fontId="16"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left" vertical="center" textRotation="0" wrapText="true" indent="0" shrinkToFit="false"/>
      <protection locked="true" hidden="false"/>
    </xf>
    <xf numFmtId="164" fontId="15" fillId="12" borderId="0" xfId="0" applyFont="true" applyBorder="true" applyAlignment="true" applyProtection="false">
      <alignment horizontal="left" vertical="center" textRotation="0" wrapText="true" indent="0" shrinkToFit="false"/>
      <protection locked="true" hidden="false"/>
    </xf>
    <xf numFmtId="164" fontId="15" fillId="13" borderId="0" xfId="0" applyFont="true" applyBorder="true" applyAlignment="true" applyProtection="false">
      <alignment horizontal="left" vertical="center" textRotation="0" wrapText="true" indent="0" shrinkToFit="false"/>
      <protection locked="true" hidden="false"/>
    </xf>
    <xf numFmtId="167" fontId="17" fillId="0" borderId="1" xfId="0" applyFont="true" applyBorder="true" applyAlignment="true" applyProtection="false">
      <alignment horizontal="center" vertical="center" textRotation="0" wrapText="true" indent="0" shrinkToFit="false"/>
      <protection locked="true" hidden="false"/>
    </xf>
    <xf numFmtId="168" fontId="17"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6" fontId="17"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Calibri"/>
        <charset val="1"/>
        <family val="0"/>
        <b val="1"/>
        <color rgb="FF9C5700"/>
      </font>
      <fill>
        <patternFill>
          <bgColor rgb="FFFFEB9C"/>
        </patternFill>
      </fill>
    </dxf>
    <dxf>
      <font>
        <b val="1"/>
        <color rgb="FF9C5700"/>
      </font>
      <fill>
        <patternFill>
          <bgColor rgb="FFFFEB9C"/>
        </patternFill>
      </fill>
    </dxf>
    <dxf>
      <font>
        <name val="Calibri"/>
        <charset val="1"/>
        <family val="0"/>
        <b val="1"/>
        <color rgb="FF7F6000"/>
      </font>
      <fill>
        <patternFill>
          <bgColor rgb="FFFFF2CC"/>
        </patternFill>
      </fill>
    </dxf>
  </dxfs>
  <colors>
    <indexedColors>
      <rgbColor rgb="FF000000"/>
      <rgbColor rgb="FFFFFFFF"/>
      <rgbColor rgb="FFFF0000"/>
      <rgbColor rgb="FF00FF00"/>
      <rgbColor rgb="FF0000CC"/>
      <rgbColor rgb="FFFFF2CC"/>
      <rgbColor rgb="FFFF00FF"/>
      <rgbColor rgb="FF00FFFF"/>
      <rgbColor rgb="FF800000"/>
      <rgbColor rgb="FF006100"/>
      <rgbColor rgb="FF000080"/>
      <rgbColor rgb="FF7F6000"/>
      <rgbColor rgb="FF800080"/>
      <rgbColor rgb="FF4F81BD"/>
      <rgbColor rgb="FFBFBFBF"/>
      <rgbColor rgb="FF7F7F7F"/>
      <rgbColor rgb="FFE2E2E2"/>
      <rgbColor rgb="FFBE4B48"/>
      <rgbColor rgb="FFFFF8E1"/>
      <rgbColor rgb="FFF2F6FB"/>
      <rgbColor rgb="FF660066"/>
      <rgbColor rgb="FFFF8080"/>
      <rgbColor rgb="FF4A7EBB"/>
      <rgbColor rgb="FFD0E1F9"/>
      <rgbColor rgb="FF000080"/>
      <rgbColor rgb="FFFF00FF"/>
      <rgbColor rgb="FFFFFF00"/>
      <rgbColor rgb="FF00FFFF"/>
      <rgbColor rgb="FF800080"/>
      <rgbColor rgb="FF800000"/>
      <rgbColor rgb="FF008080"/>
      <rgbColor rgb="FF0000FF"/>
      <rgbColor rgb="FF00CCFF"/>
      <rgbColor rgb="FFD9E2F3"/>
      <rgbColor rgb="FFD9EAD3"/>
      <rgbColor rgb="FFFFEB9C"/>
      <rgbColor rgb="FFD9D9D9"/>
      <rgbColor rgb="FFF7E4C6"/>
      <rgbColor rgb="FFEAE0F2"/>
      <rgbColor rgb="FFFFE8B5"/>
      <rgbColor rgb="FF4472C4"/>
      <rgbColor rgb="FF33CCCC"/>
      <rgbColor rgb="FF99CC00"/>
      <rgbColor rgb="FFFFCC00"/>
      <rgbColor rgb="FFFF9900"/>
      <rgbColor rgb="FFFF6600"/>
      <rgbColor rgb="FF595959"/>
      <rgbColor rgb="FF878787"/>
      <rgbColor rgb="FF003366"/>
      <rgbColor rgb="FF4A7729"/>
      <rgbColor rgb="FF003300"/>
      <rgbColor rgb="FF333300"/>
      <rgbColor rgb="FF9C5700"/>
      <rgbColor rgb="FF993366"/>
      <rgbColor rgb="FF2E5597"/>
      <rgbColor rgb="FF1F1F1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_rels/chart2.xml.rels><?xml version="1.0" encoding="UTF-8"?>
<Relationships xmlns="http://schemas.openxmlformats.org/package/2006/relationships"><Relationship Id="rId1" Type="http://schemas.microsoft.com/office/2011/relationships/chartStyle" Target="style2.xml"/><Relationship Id="rId2" Type="http://schemas.microsoft.com/office/2011/relationships/chartColorStyle" Target="colors2.xml"/>
</Relationships>
</file>

<file path=xl/charts/_rels/chart3.xml.rels><?xml version="1.0" encoding="UTF-8"?>
<Relationships xmlns="http://schemas.openxmlformats.org/package/2006/relationships"><Relationship Id="rId1" Type="http://schemas.microsoft.com/office/2011/relationships/chartStyle" Target="style3.xml"/><Relationship Id="rId2" Type="http://schemas.microsoft.com/office/2011/relationships/chartColorStyle" Target="colors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Horas docente por semana — base vs IA</a:t>
            </a:r>
          </a:p>
        </c:rich>
      </c:tx>
      <c:overlay val="0"/>
      <c:spPr>
        <a:noFill/>
        <a:ln w="0">
          <a:noFill/>
        </a:ln>
      </c:spPr>
    </c:title>
    <c:autoTitleDeleted val="0"/>
    <c:plotArea>
      <c:lineChart>
        <c:grouping val="standard"/>
        <c:varyColors val="0"/>
        <c:ser>
          <c:idx val="0"/>
          <c:order val="0"/>
          <c:tx>
            <c:strRef>
              <c:f>'Lente 1 · Carga docente'!B23</c:f>
              <c:strCache>
                <c:ptCount val="1"/>
                <c:pt idx="0">
                  <c:v>Base</c:v>
                </c:pt>
              </c:strCache>
            </c:strRef>
          </c:tx>
          <c:spPr>
            <a:solidFill>
              <a:srgbClr val="4A7EBB"/>
            </a:solidFill>
            <a:ln w="12600">
              <a:solidFill>
                <a:srgbClr val="4A7EBB"/>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'Lente 1 · Carga docente'!$A$24:$A$38</c:f>
              <c:strCache>
                <c:ptCount val="15"/>
                <c:pt idx="0">
                  <c:v>S1</c:v>
                </c:pt>
                <c:pt idx="1">
                  <c:v>S2</c:v>
                </c:pt>
                <c:pt idx="2">
                  <c:v>S3</c:v>
                </c:pt>
                <c:pt idx="3">
                  <c:v>S4</c:v>
                </c:pt>
                <c:pt idx="4">
                  <c:v>S5</c:v>
                </c:pt>
                <c:pt idx="5">
                  <c:v>S6</c:v>
                </c:pt>
                <c:pt idx="6">
                  <c:v>S7</c:v>
                </c:pt>
                <c:pt idx="7">
                  <c:v>S8</c:v>
                </c:pt>
                <c:pt idx="8">
                  <c:v>S9</c:v>
                </c:pt>
                <c:pt idx="9">
                  <c:v>S10</c:v>
                </c:pt>
                <c:pt idx="10">
                  <c:v>S11</c:v>
                </c:pt>
                <c:pt idx="11">
                  <c:v>S12</c:v>
                </c:pt>
                <c:pt idx="12">
                  <c:v>S13</c:v>
                </c:pt>
                <c:pt idx="13">
                  <c:v>S14</c:v>
                </c:pt>
                <c:pt idx="14">
                  <c:v>S15</c:v>
                </c:pt>
              </c:strCache>
            </c:strRef>
          </c:cat>
          <c:val>
            <c:numRef>
              <c:f>'Lente 1 · Carga docente'!$B$24:$B$38</c:f>
              <c:numCache>
                <c:formatCode>0.0</c:formatCode>
                <c:ptCount val="15"/>
                <c:pt idx="0">
                  <c:v>3.25</c:v>
                </c:pt>
                <c:pt idx="1">
                  <c:v>7.73076923076923</c:v>
                </c:pt>
                <c:pt idx="2">
                  <c:v>7.73076923076923</c:v>
                </c:pt>
                <c:pt idx="3">
                  <c:v>0.980769230769231</c:v>
                </c:pt>
                <c:pt idx="4">
                  <c:v>18.4807692307692</c:v>
                </c:pt>
                <c:pt idx="5">
                  <c:v>21.6752136752137</c:v>
                </c:pt>
                <c:pt idx="6">
                  <c:v>3.67521367521368</c:v>
                </c:pt>
                <c:pt idx="7">
                  <c:v>4.17521367521368</c:v>
                </c:pt>
                <c:pt idx="8">
                  <c:v>12.1752136752137</c:v>
                </c:pt>
                <c:pt idx="9">
                  <c:v>11.1752136752137</c:v>
                </c:pt>
                <c:pt idx="10">
                  <c:v>20.1752136752137</c:v>
                </c:pt>
                <c:pt idx="11">
                  <c:v>20.1752136752137</c:v>
                </c:pt>
                <c:pt idx="12">
                  <c:v>5.17521367521368</c:v>
                </c:pt>
                <c:pt idx="13">
                  <c:v>30.6752136752137</c:v>
                </c:pt>
                <c:pt idx="14">
                  <c:v>58</c:v>
                </c:pt>
              </c:numCache>
            </c:numRef>
          </c:val>
          <c:smooth val="1"/>
        </c:ser>
        <c:ser>
          <c:idx val="1"/>
          <c:order val="1"/>
          <c:tx>
            <c:strRef>
              <c:f>'Lente 1 · Carga docente'!C23</c:f>
              <c:strCache>
                <c:ptCount val="1"/>
                <c:pt idx="0">
                  <c:v>IA</c:v>
                </c:pt>
              </c:strCache>
            </c:strRef>
          </c:tx>
          <c:spPr>
            <a:solidFill>
              <a:srgbClr val="BE4B48"/>
            </a:solidFill>
            <a:ln w="12600">
              <a:solidFill>
                <a:srgbClr val="BE4B48"/>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'Lente 1 · Carga docente'!$A$24:$A$38</c:f>
              <c:strCache>
                <c:ptCount val="15"/>
                <c:pt idx="0">
                  <c:v>S1</c:v>
                </c:pt>
                <c:pt idx="1">
                  <c:v>S2</c:v>
                </c:pt>
                <c:pt idx="2">
                  <c:v>S3</c:v>
                </c:pt>
                <c:pt idx="3">
                  <c:v>S4</c:v>
                </c:pt>
                <c:pt idx="4">
                  <c:v>S5</c:v>
                </c:pt>
                <c:pt idx="5">
                  <c:v>S6</c:v>
                </c:pt>
                <c:pt idx="6">
                  <c:v>S7</c:v>
                </c:pt>
                <c:pt idx="7">
                  <c:v>S8</c:v>
                </c:pt>
                <c:pt idx="8">
                  <c:v>S9</c:v>
                </c:pt>
                <c:pt idx="9">
                  <c:v>S10</c:v>
                </c:pt>
                <c:pt idx="10">
                  <c:v>S11</c:v>
                </c:pt>
                <c:pt idx="11">
                  <c:v>S12</c:v>
                </c:pt>
                <c:pt idx="12">
                  <c:v>S13</c:v>
                </c:pt>
                <c:pt idx="13">
                  <c:v>S14</c:v>
                </c:pt>
                <c:pt idx="14">
                  <c:v>S15</c:v>
                </c:pt>
              </c:strCache>
            </c:strRef>
          </c:cat>
          <c:val>
            <c:numRef>
              <c:f>'Lente 1 · Carga docente'!$C$24:$C$38</c:f>
              <c:numCache>
                <c:formatCode>0.0</c:formatCode>
                <c:ptCount val="15"/>
                <c:pt idx="0">
                  <c:v>2.75</c:v>
                </c:pt>
                <c:pt idx="1">
                  <c:v>5.73076923076923</c:v>
                </c:pt>
                <c:pt idx="2">
                  <c:v>5.73076923076923</c:v>
                </c:pt>
                <c:pt idx="3">
                  <c:v>0.980769230769231</c:v>
                </c:pt>
                <c:pt idx="4">
                  <c:v>15.4807692307692</c:v>
                </c:pt>
                <c:pt idx="5">
                  <c:v>18.4974358974359</c:v>
                </c:pt>
                <c:pt idx="6">
                  <c:v>3.4974358974359</c:v>
                </c:pt>
                <c:pt idx="7">
                  <c:v>3.9974358974359</c:v>
                </c:pt>
                <c:pt idx="8">
                  <c:v>11.9974358974359</c:v>
                </c:pt>
                <c:pt idx="9">
                  <c:v>10.9974358974359</c:v>
                </c:pt>
                <c:pt idx="10">
                  <c:v>10.9974358974359</c:v>
                </c:pt>
                <c:pt idx="11">
                  <c:v>10.9974358974359</c:v>
                </c:pt>
                <c:pt idx="12">
                  <c:v>4.9974358974359</c:v>
                </c:pt>
                <c:pt idx="13">
                  <c:v>30.4974358974359</c:v>
                </c:pt>
                <c:pt idx="14">
                  <c:v>58</c:v>
                </c:pt>
              </c:numCache>
            </c:numRef>
          </c:val>
          <c:smooth val="1"/>
        </c:ser>
        <c:hiLowLines>
          <c:spPr>
            <a:ln w="0">
              <a:noFill/>
            </a:ln>
          </c:spPr>
        </c:hiLowLines>
        <c:marker val="0"/>
        <c:axId val="10894087"/>
        <c:axId val="1785891"/>
      </c:lineChart>
      <c:catAx>
        <c:axId val="10894087"/>
        <c:scaling>
          <c:orientation val="minMax"/>
        </c:scaling>
        <c:delete val="0"/>
        <c:axPos val="b"/>
        <c:title>
          <c:tx>
            <c:rich>
              <a:bodyPr rot="0"/>
              <a:lstStyle/>
              <a:p>
                <a:pPr>
                  <a:defRPr sz="1300" b="0" u="none" strike="noStrike">
                    <a:uFillTx/>
                    <a:latin typeface="Arial"/>
                  </a:defRPr>
                </a:pPr>
                <a:r>
                  <a:rPr sz="1000" b="1" u="none" strike="noStrike">
                    <a:solidFill>
                      <a:srgbClr val="000000"/>
                    </a:solidFill>
                    <a:uFillTx/>
                    <a:latin typeface="Calibri"/>
                  </a:rPr>
                  <a:t>Semana</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785891"/>
        <c:crosses val="autoZero"/>
        <c:auto val="1"/>
        <c:lblAlgn val="ctr"/>
        <c:lblOffset val="100"/>
        <c:noMultiLvlLbl val="0"/>
      </c:catAx>
      <c:valAx>
        <c:axId val="1785891"/>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Horas</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0894087"/>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Horas estudiante por semana</a:t>
            </a:r>
          </a:p>
        </c:rich>
      </c:tx>
      <c:overlay val="0"/>
      <c:spPr>
        <a:noFill/>
        <a:ln w="0">
          <a:noFill/>
        </a:ln>
      </c:spPr>
    </c:title>
    <c:autoTitleDeleted val="0"/>
    <c:plotArea>
      <c:barChart>
        <c:barDir val="col"/>
        <c:grouping val="clustered"/>
        <c:varyColors val="0"/>
        <c:ser>
          <c:idx val="0"/>
          <c:order val="0"/>
          <c:tx>
            <c:strRef>
              <c:f>'Lente 2 · Carga estudiante'!B16</c:f>
              <c:strCache>
                <c:ptCount val="1"/>
                <c:pt idx="0">
                  <c:v>h est</c:v>
                </c:pt>
              </c:strCache>
            </c:strRef>
          </c:tx>
          <c:spPr>
            <a:solidFill>
              <a:srgbClr val="4F81B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'Lente 2 · Carga estudiante'!$A$17:$A$31</c:f>
              <c:strCache>
                <c:ptCount val="15"/>
                <c:pt idx="0">
                  <c:v>S1</c:v>
                </c:pt>
                <c:pt idx="1">
                  <c:v>S2</c:v>
                </c:pt>
                <c:pt idx="2">
                  <c:v>S3</c:v>
                </c:pt>
                <c:pt idx="3">
                  <c:v>S4</c:v>
                </c:pt>
                <c:pt idx="4">
                  <c:v>S5</c:v>
                </c:pt>
                <c:pt idx="5">
                  <c:v>S6</c:v>
                </c:pt>
                <c:pt idx="6">
                  <c:v>S7</c:v>
                </c:pt>
                <c:pt idx="7">
                  <c:v>S8</c:v>
                </c:pt>
                <c:pt idx="8">
                  <c:v>S9</c:v>
                </c:pt>
                <c:pt idx="9">
                  <c:v>S10</c:v>
                </c:pt>
                <c:pt idx="10">
                  <c:v>S11</c:v>
                </c:pt>
                <c:pt idx="11">
                  <c:v>S12</c:v>
                </c:pt>
                <c:pt idx="12">
                  <c:v>S13</c:v>
                </c:pt>
                <c:pt idx="13">
                  <c:v>S14</c:v>
                </c:pt>
                <c:pt idx="14">
                  <c:v>S15</c:v>
                </c:pt>
              </c:strCache>
            </c:strRef>
          </c:cat>
          <c:val>
            <c:numRef>
              <c:f>'Lente 2 · Carga estudiante'!$B$17:$B$31</c:f>
              <c:numCache>
                <c:formatCode>0.0</c:formatCode>
                <c:ptCount val="15"/>
                <c:pt idx="0">
                  <c:v>1</c:v>
                </c:pt>
                <c:pt idx="1">
                  <c:v>0.230769230769231</c:v>
                </c:pt>
                <c:pt idx="2">
                  <c:v>0.230769230769231</c:v>
                </c:pt>
                <c:pt idx="3">
                  <c:v>10.2307692307692</c:v>
                </c:pt>
                <c:pt idx="4">
                  <c:v>0.230769230769231</c:v>
                </c:pt>
                <c:pt idx="5">
                  <c:v>0.675213675213675</c:v>
                </c:pt>
                <c:pt idx="6">
                  <c:v>0.675213675213675</c:v>
                </c:pt>
                <c:pt idx="7">
                  <c:v>12.6752136752137</c:v>
                </c:pt>
                <c:pt idx="8">
                  <c:v>0.675213675213675</c:v>
                </c:pt>
                <c:pt idx="9">
                  <c:v>10.6752136752137</c:v>
                </c:pt>
                <c:pt idx="10">
                  <c:v>0.675213675213675</c:v>
                </c:pt>
                <c:pt idx="11">
                  <c:v>0.675213675213675</c:v>
                </c:pt>
                <c:pt idx="12">
                  <c:v>25.6752136752137</c:v>
                </c:pt>
                <c:pt idx="13">
                  <c:v>0.675213675213675</c:v>
                </c:pt>
                <c:pt idx="14">
                  <c:v>22</c:v>
                </c:pt>
              </c:numCache>
            </c:numRef>
          </c:val>
        </c:ser>
        <c:gapWidth val="150"/>
        <c:overlap val="0"/>
        <c:axId val="36383628"/>
        <c:axId val="16782788"/>
      </c:barChart>
      <c:catAx>
        <c:axId val="36383628"/>
        <c:scaling>
          <c:orientation val="minMax"/>
        </c:scaling>
        <c:delete val="0"/>
        <c:axPos val="b"/>
        <c:title>
          <c:tx>
            <c:rich>
              <a:bodyPr rot="0"/>
              <a:lstStyle/>
              <a:p>
                <a:pPr>
                  <a:defRPr sz="1300" b="0" u="none" strike="noStrike">
                    <a:uFillTx/>
                    <a:latin typeface="Arial"/>
                  </a:defRPr>
                </a:pPr>
                <a:r>
                  <a:rPr sz="1000" b="1" u="none" strike="noStrike">
                    <a:solidFill>
                      <a:srgbClr val="000000"/>
                    </a:solidFill>
                    <a:uFillTx/>
                    <a:latin typeface="Calibri"/>
                  </a:rPr>
                  <a:t>Semana</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6782788"/>
        <c:crosses val="autoZero"/>
        <c:auto val="1"/>
        <c:lblAlgn val="ctr"/>
        <c:lblOffset val="100"/>
        <c:noMultiLvlLbl val="0"/>
      </c:catAx>
      <c:valAx>
        <c:axId val="16782788"/>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Horas</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36383628"/>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Composición del plan por naturaleza (# touchpoints)</a:t>
            </a:r>
          </a:p>
        </c:rich>
      </c:tx>
      <c:overlay val="0"/>
      <c:spPr>
        <a:noFill/>
        <a:ln w="0">
          <a:noFill/>
        </a:ln>
      </c:spPr>
    </c:title>
    <c:autoTitleDeleted val="0"/>
    <c:plotArea>
      <c:barChart>
        <c:barDir val="col"/>
        <c:grouping val="clustered"/>
        <c:varyColors val="0"/>
        <c:ser>
          <c:idx val="0"/>
          <c:order val="0"/>
          <c:tx>
            <c:strRef>
              <c:f>'Lente 3 · Equilibrio F-S'!B6</c:f>
              <c:strCache>
                <c:ptCount val="1"/>
                <c:pt idx="0">
                  <c:v># TPs</c:v>
                </c:pt>
              </c:strCache>
            </c:strRef>
          </c:tx>
          <c:spPr>
            <a:solidFill>
              <a:srgbClr val="4F81B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'Lente 3 · Equilibrio F-S'!$A$7:$A$9</c:f>
              <c:strCache>
                <c:ptCount val="3"/>
                <c:pt idx="0">
                  <c:v>Formativo</c:v>
                </c:pt>
                <c:pt idx="1">
                  <c:v>Sumativo</c:v>
                </c:pt>
                <c:pt idx="2">
                  <c:v>Mixto</c:v>
                </c:pt>
              </c:strCache>
            </c:strRef>
          </c:cat>
          <c:val>
            <c:numRef>
              <c:f>'Lente 3 · Equilibrio F-S'!$B$7:$B$9</c:f>
              <c:numCache>
                <c:formatCode>0</c:formatCode>
                <c:ptCount val="3"/>
                <c:pt idx="0">
                  <c:v>3</c:v>
                </c:pt>
                <c:pt idx="1">
                  <c:v>3</c:v>
                </c:pt>
                <c:pt idx="2">
                  <c:v>2</c:v>
                </c:pt>
              </c:numCache>
            </c:numRef>
          </c:val>
        </c:ser>
        <c:gapWidth val="150"/>
        <c:overlap val="0"/>
        <c:axId val="89861910"/>
        <c:axId val="37135378"/>
      </c:barChart>
      <c:catAx>
        <c:axId val="89861910"/>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37135378"/>
        <c:crosses val="autoZero"/>
        <c:auto val="1"/>
        <c:lblAlgn val="ctr"/>
        <c:lblOffset val="100"/>
        <c:noMultiLvlLbl val="0"/>
      </c:catAx>
      <c:valAx>
        <c:axId val="37135378"/>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TPs</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89861910"/>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colors2.xml><?xml version="1.0" encoding="utf-8"?>
<cs:colorStyle xmlns:cs="http://schemas.microsoft.com/office/drawing/2012/chartStyle" xmlns:a="http://schemas.openxmlformats.org/drawingml/2006/main" meth="cycle" id="10">
  <a:schemeClr val="accent1"/>
</cs:colorStyle>
</file>

<file path=xl/charts/colors3.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2.xml.rels><?xml version="1.0" encoding="UTF-8"?>
<Relationships xmlns="http://schemas.openxmlformats.org/package/2006/relationships"><Relationship Id="rId1" Type="http://schemas.openxmlformats.org/officeDocument/2006/relationships/chart" Target="../charts/chart2.xml"/>
</Relationships>
</file>

<file path=xl/drawings/_rels/drawing3.xml.rels><?xml version="1.0" encoding="UTF-8"?>
<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0</xdr:rowOff>
    </xdr:from>
    <xdr:to>
      <xdr:col>16</xdr:col>
      <xdr:colOff>364320</xdr:colOff>
      <xdr:row>15</xdr:row>
      <xdr:rowOff>136440</xdr:rowOff>
    </xdr:to>
    <xdr:graphicFrame>
      <xdr:nvGraphicFramePr>
        <xdr:cNvPr id="1" name="Chart 1"/>
        <xdr:cNvGraphicFramePr/>
      </xdr:nvGraphicFramePr>
      <xdr:xfrm>
        <a:off x="8317080" y="631080"/>
        <a:ext cx="6479640" cy="28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0</xdr:rowOff>
    </xdr:from>
    <xdr:to>
      <xdr:col>16</xdr:col>
      <xdr:colOff>364320</xdr:colOff>
      <xdr:row>14</xdr:row>
      <xdr:rowOff>155520</xdr:rowOff>
    </xdr:to>
    <xdr:graphicFrame>
      <xdr:nvGraphicFramePr>
        <xdr:cNvPr id="2" name="Chart 1"/>
        <xdr:cNvGraphicFramePr/>
      </xdr:nvGraphicFramePr>
      <xdr:xfrm>
        <a:off x="8317080" y="631080"/>
        <a:ext cx="6479640" cy="28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0</xdr:rowOff>
    </xdr:from>
    <xdr:to>
      <xdr:col>14</xdr:col>
      <xdr:colOff>147600</xdr:colOff>
      <xdr:row>15</xdr:row>
      <xdr:rowOff>119160</xdr:rowOff>
    </xdr:to>
    <xdr:graphicFrame>
      <xdr:nvGraphicFramePr>
        <xdr:cNvPr id="3" name="Chart 1"/>
        <xdr:cNvGraphicFramePr/>
      </xdr:nvGraphicFramePr>
      <xdr:xfrm>
        <a:off x="8317080" y="631080"/>
        <a:ext cx="503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_rels/sheet9.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10"/>
  </cols>
  <sheetData>
    <row r="1" customFormat="false" ht="19.7" hidden="false" customHeight="false" outlineLevel="0" collapsed="false">
      <c r="A1" s="1" t="s">
        <v>0</v>
      </c>
    </row>
    <row r="2" customFormat="false" ht="15" hidden="false" customHeight="false" outlineLevel="0" collapsed="false">
      <c r="A2" s="2" t="s">
        <v>1</v>
      </c>
    </row>
    <row r="3" customFormat="false" ht="15" hidden="false" customHeight="false" outlineLevel="0" collapsed="false">
      <c r="A3" s="2" t="s">
        <v>2</v>
      </c>
    </row>
    <row r="6" customFormat="false" ht="21.75" hidden="false" customHeight="true" outlineLevel="0" collapsed="false">
      <c r="A6" s="3" t="s">
        <v>3</v>
      </c>
    </row>
    <row r="7" customFormat="false" ht="30" hidden="false" customHeight="true" outlineLevel="0" collapsed="false">
      <c r="A7" s="4" t="s">
        <v>4</v>
      </c>
    </row>
    <row r="9" customFormat="false" ht="21.75" hidden="false" customHeight="true" outlineLevel="0" collapsed="false">
      <c r="A9" s="3" t="s">
        <v>5</v>
      </c>
    </row>
    <row r="10" customFormat="false" ht="18" hidden="false" customHeight="true" outlineLevel="0" collapsed="false">
      <c r="A10" s="4" t="s">
        <v>6</v>
      </c>
    </row>
    <row r="11" customFormat="false" ht="30" hidden="false" customHeight="true" outlineLevel="0" collapsed="false">
      <c r="A11" s="4" t="s">
        <v>7</v>
      </c>
    </row>
    <row r="12" customFormat="false" ht="30" hidden="false" customHeight="true" outlineLevel="0" collapsed="false">
      <c r="A12" s="4" t="s">
        <v>8</v>
      </c>
    </row>
    <row r="13" customFormat="false" ht="30" hidden="false" customHeight="true" outlineLevel="0" collapsed="false">
      <c r="A13" s="4" t="s">
        <v>9</v>
      </c>
    </row>
    <row r="14" customFormat="false" ht="30" hidden="false" customHeight="true" outlineLevel="0" collapsed="false">
      <c r="A14" s="4" t="s">
        <v>10</v>
      </c>
    </row>
    <row r="15" customFormat="false" ht="30" hidden="false" customHeight="true" outlineLevel="0" collapsed="false">
      <c r="A15" s="4" t="s">
        <v>11</v>
      </c>
    </row>
    <row r="16" customFormat="false" ht="30" hidden="false" customHeight="true" outlineLevel="0" collapsed="false">
      <c r="A16" s="4" t="s">
        <v>12</v>
      </c>
    </row>
    <row r="18" customFormat="false" ht="21.75" hidden="false" customHeight="true" outlineLevel="0" collapsed="false">
      <c r="A18" s="3" t="s">
        <v>13</v>
      </c>
    </row>
    <row r="19" customFormat="false" ht="18" hidden="false" customHeight="true" outlineLevel="0" collapsed="false">
      <c r="A19" s="4" t="s">
        <v>14</v>
      </c>
    </row>
    <row r="20" customFormat="false" ht="18" hidden="false" customHeight="true" outlineLevel="0" collapsed="false">
      <c r="A20" s="4" t="s">
        <v>15</v>
      </c>
    </row>
    <row r="21" customFormat="false" ht="18" hidden="false" customHeight="true" outlineLevel="0" collapsed="false">
      <c r="A21" s="4" t="s">
        <v>16</v>
      </c>
    </row>
    <row r="23" customFormat="false" ht="21.75" hidden="false" customHeight="true" outlineLevel="0" collapsed="false">
      <c r="A23" s="3" t="s">
        <v>17</v>
      </c>
    </row>
    <row r="24" customFormat="false" ht="30" hidden="false" customHeight="true" outlineLevel="0" collapsed="false">
      <c r="A24" s="4" t="s">
        <v>18</v>
      </c>
    </row>
    <row r="25" customFormat="false" ht="30" hidden="false" customHeight="true" outlineLevel="0" collapsed="false">
      <c r="A25" s="4" t="s">
        <v>19</v>
      </c>
    </row>
    <row r="26" customFormat="false" ht="30" hidden="false" customHeight="true" outlineLevel="0" collapsed="false">
      <c r="A26" s="4" t="s">
        <v>20</v>
      </c>
    </row>
    <row r="28" customFormat="false" ht="21.75" hidden="false" customHeight="true" outlineLevel="0" collapsed="false">
      <c r="A28" s="3" t="s">
        <v>21</v>
      </c>
    </row>
    <row r="29" customFormat="false" ht="30" hidden="false" customHeight="true" outlineLevel="0" collapsed="false">
      <c r="A29" s="4" t="s">
        <v>22</v>
      </c>
    </row>
    <row r="30" customFormat="false" ht="18" hidden="false" customHeight="true" outlineLevel="0" collapsed="false">
      <c r="A30" s="4" t="s">
        <v>23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6" min="2" style="0" width="16"/>
  </cols>
  <sheetData>
    <row r="1" customFormat="false" ht="19.7" hidden="false" customHeight="false" outlineLevel="0" collapsed="false">
      <c r="A1" s="1" t="s">
        <v>294</v>
      </c>
    </row>
    <row r="2" customFormat="false" ht="15" hidden="false" customHeight="false" outlineLevel="0" collapsed="false">
      <c r="A2" s="5" t="s">
        <v>295</v>
      </c>
      <c r="B2" s="5"/>
      <c r="C2" s="5"/>
      <c r="D2" s="5"/>
      <c r="E2" s="5"/>
      <c r="F2" s="5"/>
    </row>
    <row r="4" customFormat="false" ht="19.5" hidden="false" customHeight="true" outlineLevel="0" collapsed="false">
      <c r="A4" s="44" t="s">
        <v>296</v>
      </c>
      <c r="B4" s="44"/>
      <c r="C4" s="44"/>
      <c r="D4" s="44"/>
      <c r="E4" s="44"/>
      <c r="F4" s="44"/>
    </row>
    <row r="6" customFormat="false" ht="15" hidden="false" customHeight="false" outlineLevel="0" collapsed="false">
      <c r="A6" s="6" t="s">
        <v>67</v>
      </c>
      <c r="B6" s="6" t="s">
        <v>297</v>
      </c>
      <c r="C6" s="6" t="s">
        <v>298</v>
      </c>
      <c r="D6" s="6" t="s">
        <v>240</v>
      </c>
      <c r="E6" s="6" t="s">
        <v>299</v>
      </c>
    </row>
    <row r="7" customFormat="false" ht="15" hidden="false" customHeight="false" outlineLevel="0" collapsed="false">
      <c r="A7" s="11" t="s">
        <v>88</v>
      </c>
      <c r="B7" s="45" t="n">
        <f aca="false">COUNTIF(Touchpoints!D6:D30,"Formativo")</f>
        <v>3</v>
      </c>
      <c r="C7" s="36" t="n">
        <f aca="false">IFERROR(B7/Resumen!B10,0)</f>
        <v>0.375</v>
      </c>
      <c r="D7" s="35" t="n">
        <f aca="false">SUMIF(Touchpoints!D6:D30,"Formativo",Touchpoints!K6:K30)</f>
        <v>0</v>
      </c>
      <c r="E7" s="35" t="n">
        <f aca="false">SUMIF(Touchpoints!D6:D30,"Formativo",Touchpoints!P6:P30)</f>
        <v>83.5</v>
      </c>
    </row>
    <row r="8" customFormat="false" ht="15" hidden="false" customHeight="false" outlineLevel="0" collapsed="false">
      <c r="A8" s="11" t="s">
        <v>77</v>
      </c>
      <c r="B8" s="45" t="n">
        <f aca="false">COUNTIF(Touchpoints!D6:D30,"Sumativo")</f>
        <v>3</v>
      </c>
      <c r="C8" s="36" t="n">
        <f aca="false">IFERROR(B8/Resumen!B10,0)</f>
        <v>0.375</v>
      </c>
      <c r="D8" s="35" t="n">
        <f aca="false">SUMIF(Touchpoints!D6:D30,"Sumativo",Touchpoints!K6:K30)</f>
        <v>80</v>
      </c>
      <c r="E8" s="35" t="n">
        <f aca="false">SUMIF(Touchpoints!D6:D30,"Sumativo",Touchpoints!P6:P30)</f>
        <v>117.5</v>
      </c>
    </row>
    <row r="9" customFormat="false" ht="15" hidden="false" customHeight="false" outlineLevel="0" collapsed="false">
      <c r="A9" s="11" t="s">
        <v>82</v>
      </c>
      <c r="B9" s="45" t="n">
        <f aca="false">COUNTIF(Touchpoints!D6:D30,"Mixto")</f>
        <v>2</v>
      </c>
      <c r="C9" s="36" t="n">
        <f aca="false">IFERROR(B9/Resumen!B10,0)</f>
        <v>0.25</v>
      </c>
      <c r="D9" s="35" t="n">
        <f aca="false">SUMIF(Touchpoints!D6:D30,"Mixto",Touchpoints!K6:K30)</f>
        <v>20</v>
      </c>
      <c r="E9" s="35" t="n">
        <f aca="false">SUMIF(Touchpoints!D6:D30,"Mixto",Touchpoints!P6:P30)</f>
        <v>79</v>
      </c>
    </row>
    <row r="12" customFormat="false" ht="19.5" hidden="false" customHeight="true" outlineLevel="0" collapsed="false">
      <c r="A12" s="44" t="s">
        <v>300</v>
      </c>
      <c r="B12" s="44"/>
      <c r="C12" s="44"/>
      <c r="D12" s="44"/>
      <c r="E12" s="44"/>
      <c r="F12" s="44"/>
    </row>
    <row r="14" customFormat="false" ht="15" hidden="false" customHeight="false" outlineLevel="0" collapsed="false">
      <c r="A14" s="6" t="s">
        <v>280</v>
      </c>
      <c r="B14" s="6" t="s">
        <v>301</v>
      </c>
      <c r="C14" s="6" t="s">
        <v>302</v>
      </c>
      <c r="D14" s="6" t="s">
        <v>303</v>
      </c>
    </row>
    <row r="15" customFormat="false" ht="15" hidden="false" customHeight="false" outlineLevel="0" collapsed="false">
      <c r="A15" s="10" t="s">
        <v>250</v>
      </c>
      <c r="B15" s="45" t="n">
        <f aca="false">SUMPRODUCT((Touchpoints!D6:D30="Formativo")*(Touchpoints!I6:I30=1)*(Touchpoints!B6:B30&lt;&gt;""))</f>
        <v>1</v>
      </c>
      <c r="C15" s="45" t="n">
        <f aca="false">SUMPRODUCT((Touchpoints!D6:D30="Sumativo")*(Touchpoints!I6:I30=1)*(Touchpoints!B6:B30&lt;&gt;""))</f>
        <v>0</v>
      </c>
      <c r="D15" s="45" t="n">
        <f aca="false">SUMPRODUCT((Touchpoints!D6:D30="Mixto")*(Touchpoints!I6:I30=1)*(Touchpoints!B6:B30&lt;&gt;""))</f>
        <v>0</v>
      </c>
    </row>
    <row r="16" customFormat="false" ht="15" hidden="false" customHeight="false" outlineLevel="0" collapsed="false">
      <c r="A16" s="10" t="s">
        <v>251</v>
      </c>
      <c r="B16" s="45" t="n">
        <f aca="false">SUMPRODUCT((Touchpoints!D6:D30="Formativo")*(Touchpoints!I6:I30=2)*(Touchpoints!B6:B30&lt;&gt;""))</f>
        <v>1</v>
      </c>
      <c r="C16" s="45" t="n">
        <f aca="false">SUMPRODUCT((Touchpoints!D6:D30="Sumativo")*(Touchpoints!I6:I30=2)*(Touchpoints!B6:B30&lt;&gt;""))</f>
        <v>0</v>
      </c>
      <c r="D16" s="45" t="n">
        <f aca="false">SUMPRODUCT((Touchpoints!D6:D30="Mixto")*(Touchpoints!I6:I30=2)*(Touchpoints!B6:B30&lt;&gt;""))</f>
        <v>0</v>
      </c>
    </row>
    <row r="17" customFormat="false" ht="15" hidden="false" customHeight="false" outlineLevel="0" collapsed="false">
      <c r="A17" s="10" t="s">
        <v>252</v>
      </c>
      <c r="B17" s="45" t="n">
        <f aca="false">SUMPRODUCT((Touchpoints!D6:D30="Formativo")*(Touchpoints!I6:I30=3)*(Touchpoints!B6:B30&lt;&gt;""))</f>
        <v>0</v>
      </c>
      <c r="C17" s="45" t="n">
        <f aca="false">SUMPRODUCT((Touchpoints!D6:D30="Sumativo")*(Touchpoints!I6:I30=3)*(Touchpoints!B6:B30&lt;&gt;""))</f>
        <v>0</v>
      </c>
      <c r="D17" s="45" t="n">
        <f aca="false">SUMPRODUCT((Touchpoints!D6:D30="Mixto")*(Touchpoints!I6:I30=3)*(Touchpoints!B6:B30&lt;&gt;""))</f>
        <v>0</v>
      </c>
    </row>
    <row r="18" customFormat="false" ht="15" hidden="false" customHeight="false" outlineLevel="0" collapsed="false">
      <c r="A18" s="10" t="s">
        <v>253</v>
      </c>
      <c r="B18" s="45" t="n">
        <f aca="false">SUMPRODUCT((Touchpoints!D6:D30="Formativo")*(Touchpoints!I6:I30=4)*(Touchpoints!B6:B30&lt;&gt;""))</f>
        <v>0</v>
      </c>
      <c r="C18" s="45" t="n">
        <f aca="false">SUMPRODUCT((Touchpoints!D6:D30="Sumativo")*(Touchpoints!I6:I30=4)*(Touchpoints!B6:B30&lt;&gt;""))</f>
        <v>0</v>
      </c>
      <c r="D18" s="45" t="n">
        <f aca="false">SUMPRODUCT((Touchpoints!D6:D30="Mixto")*(Touchpoints!I6:I30=4)*(Touchpoints!B6:B30&lt;&gt;""))</f>
        <v>1</v>
      </c>
    </row>
    <row r="19" customFormat="false" ht="15" hidden="false" customHeight="false" outlineLevel="0" collapsed="false">
      <c r="A19" s="10" t="s">
        <v>254</v>
      </c>
      <c r="B19" s="45" t="n">
        <f aca="false">SUMPRODUCT((Touchpoints!D6:D30="Formativo")*(Touchpoints!I6:I30=5)*(Touchpoints!B6:B30&lt;&gt;""))</f>
        <v>0</v>
      </c>
      <c r="C19" s="45" t="n">
        <f aca="false">SUMPRODUCT((Touchpoints!D6:D30="Sumativo")*(Touchpoints!I6:I30=5)*(Touchpoints!B6:B30&lt;&gt;""))</f>
        <v>0</v>
      </c>
      <c r="D19" s="45" t="n">
        <f aca="false">SUMPRODUCT((Touchpoints!D6:D30="Mixto")*(Touchpoints!I6:I30=5)*(Touchpoints!B6:B30&lt;&gt;""))</f>
        <v>0</v>
      </c>
    </row>
    <row r="20" customFormat="false" ht="15" hidden="false" customHeight="false" outlineLevel="0" collapsed="false">
      <c r="A20" s="10" t="s">
        <v>255</v>
      </c>
      <c r="B20" s="45" t="n">
        <f aca="false">SUMPRODUCT((Touchpoints!D6:D30="Formativo")*(Touchpoints!I6:I30=6)*(Touchpoints!B6:B30&lt;&gt;""))</f>
        <v>1</v>
      </c>
      <c r="C20" s="45" t="n">
        <f aca="false">SUMPRODUCT((Touchpoints!D6:D30="Sumativo")*(Touchpoints!I6:I30=6)*(Touchpoints!B6:B30&lt;&gt;""))</f>
        <v>0</v>
      </c>
      <c r="D20" s="45" t="n">
        <f aca="false">SUMPRODUCT((Touchpoints!D6:D30="Mixto")*(Touchpoints!I6:I30=6)*(Touchpoints!B6:B30&lt;&gt;""))</f>
        <v>0</v>
      </c>
    </row>
    <row r="21" customFormat="false" ht="15" hidden="false" customHeight="false" outlineLevel="0" collapsed="false">
      <c r="A21" s="10" t="s">
        <v>256</v>
      </c>
      <c r="B21" s="45" t="n">
        <f aca="false">SUMPRODUCT((Touchpoints!D6:D30="Formativo")*(Touchpoints!I6:I30=7)*(Touchpoints!B6:B30&lt;&gt;""))</f>
        <v>0</v>
      </c>
      <c r="C21" s="45" t="n">
        <f aca="false">SUMPRODUCT((Touchpoints!D6:D30="Sumativo")*(Touchpoints!I6:I30=7)*(Touchpoints!B6:B30&lt;&gt;""))</f>
        <v>0</v>
      </c>
      <c r="D21" s="45" t="n">
        <f aca="false">SUMPRODUCT((Touchpoints!D6:D30="Mixto")*(Touchpoints!I6:I30=7)*(Touchpoints!B6:B30&lt;&gt;""))</f>
        <v>0</v>
      </c>
    </row>
    <row r="22" customFormat="false" ht="15" hidden="false" customHeight="false" outlineLevel="0" collapsed="false">
      <c r="A22" s="10" t="s">
        <v>257</v>
      </c>
      <c r="B22" s="45" t="n">
        <f aca="false">SUMPRODUCT((Touchpoints!D6:D30="Formativo")*(Touchpoints!I6:I30=8)*(Touchpoints!B6:B30&lt;&gt;""))</f>
        <v>0</v>
      </c>
      <c r="C22" s="45" t="n">
        <f aca="false">SUMPRODUCT((Touchpoints!D6:D30="Sumativo")*(Touchpoints!I6:I30=8)*(Touchpoints!B6:B30&lt;&gt;""))</f>
        <v>1</v>
      </c>
      <c r="D22" s="45" t="n">
        <f aca="false">SUMPRODUCT((Touchpoints!D6:D30="Mixto")*(Touchpoints!I6:I30=8)*(Touchpoints!B6:B30&lt;&gt;""))</f>
        <v>0</v>
      </c>
    </row>
    <row r="23" customFormat="false" ht="15" hidden="false" customHeight="false" outlineLevel="0" collapsed="false">
      <c r="A23" s="10" t="s">
        <v>258</v>
      </c>
      <c r="B23" s="45" t="n">
        <f aca="false">SUMPRODUCT((Touchpoints!D6:D30="Formativo")*(Touchpoints!I6:I30=9)*(Touchpoints!B6:B30&lt;&gt;""))</f>
        <v>0</v>
      </c>
      <c r="C23" s="45" t="n">
        <f aca="false">SUMPRODUCT((Touchpoints!D6:D30="Sumativo")*(Touchpoints!I6:I30=9)*(Touchpoints!B6:B30&lt;&gt;""))</f>
        <v>0</v>
      </c>
      <c r="D23" s="45" t="n">
        <f aca="false">SUMPRODUCT((Touchpoints!D6:D30="Mixto")*(Touchpoints!I6:I30=9)*(Touchpoints!B6:B30&lt;&gt;""))</f>
        <v>0</v>
      </c>
    </row>
    <row r="24" customFormat="false" ht="15" hidden="false" customHeight="false" outlineLevel="0" collapsed="false">
      <c r="A24" s="10" t="s">
        <v>259</v>
      </c>
      <c r="B24" s="45" t="n">
        <f aca="false">SUMPRODUCT((Touchpoints!D6:D30="Formativo")*(Touchpoints!I6:I30=10)*(Touchpoints!B6:B30&lt;&gt;""))</f>
        <v>0</v>
      </c>
      <c r="C24" s="45" t="n">
        <f aca="false">SUMPRODUCT((Touchpoints!D6:D30="Sumativo")*(Touchpoints!I6:I30=10)*(Touchpoints!B6:B30&lt;&gt;""))</f>
        <v>0</v>
      </c>
      <c r="D24" s="45" t="n">
        <f aca="false">SUMPRODUCT((Touchpoints!D6:D30="Mixto")*(Touchpoints!I6:I30=10)*(Touchpoints!B6:B30&lt;&gt;""))</f>
        <v>1</v>
      </c>
    </row>
    <row r="25" customFormat="false" ht="15" hidden="false" customHeight="false" outlineLevel="0" collapsed="false">
      <c r="A25" s="10" t="s">
        <v>260</v>
      </c>
      <c r="B25" s="45" t="n">
        <f aca="false">SUMPRODUCT((Touchpoints!D6:D30="Formativo")*(Touchpoints!I6:I30=11)*(Touchpoints!B6:B30&lt;&gt;""))</f>
        <v>0</v>
      </c>
      <c r="C25" s="45" t="n">
        <f aca="false">SUMPRODUCT((Touchpoints!D6:D30="Sumativo")*(Touchpoints!I6:I30=11)*(Touchpoints!B6:B30&lt;&gt;""))</f>
        <v>0</v>
      </c>
      <c r="D25" s="45" t="n">
        <f aca="false">SUMPRODUCT((Touchpoints!D6:D30="Mixto")*(Touchpoints!I6:I30=11)*(Touchpoints!B6:B30&lt;&gt;""))</f>
        <v>0</v>
      </c>
    </row>
    <row r="26" customFormat="false" ht="15" hidden="false" customHeight="false" outlineLevel="0" collapsed="false">
      <c r="A26" s="10" t="s">
        <v>261</v>
      </c>
      <c r="B26" s="45" t="n">
        <f aca="false">SUMPRODUCT((Touchpoints!D6:D30="Formativo")*(Touchpoints!I6:I30=12)*(Touchpoints!B6:B30&lt;&gt;""))</f>
        <v>0</v>
      </c>
      <c r="C26" s="45" t="n">
        <f aca="false">SUMPRODUCT((Touchpoints!D6:D30="Sumativo")*(Touchpoints!I6:I30=12)*(Touchpoints!B6:B30&lt;&gt;""))</f>
        <v>0</v>
      </c>
      <c r="D26" s="45" t="n">
        <f aca="false">SUMPRODUCT((Touchpoints!D6:D30="Mixto")*(Touchpoints!I6:I30=12)*(Touchpoints!B6:B30&lt;&gt;""))</f>
        <v>0</v>
      </c>
    </row>
    <row r="27" customFormat="false" ht="15" hidden="false" customHeight="false" outlineLevel="0" collapsed="false">
      <c r="A27" s="10" t="s">
        <v>262</v>
      </c>
      <c r="B27" s="45" t="n">
        <f aca="false">SUMPRODUCT((Touchpoints!D6:D30="Formativo")*(Touchpoints!I6:I30=13)*(Touchpoints!B6:B30&lt;&gt;""))</f>
        <v>0</v>
      </c>
      <c r="C27" s="45" t="n">
        <f aca="false">SUMPRODUCT((Touchpoints!D6:D30="Sumativo")*(Touchpoints!I6:I30=13)*(Touchpoints!B6:B30&lt;&gt;""))</f>
        <v>1</v>
      </c>
      <c r="D27" s="45" t="n">
        <f aca="false">SUMPRODUCT((Touchpoints!D6:D30="Mixto")*(Touchpoints!I6:I30=13)*(Touchpoints!B6:B30&lt;&gt;""))</f>
        <v>0</v>
      </c>
    </row>
    <row r="28" customFormat="false" ht="15" hidden="false" customHeight="false" outlineLevel="0" collapsed="false">
      <c r="A28" s="10" t="s">
        <v>263</v>
      </c>
      <c r="B28" s="45" t="n">
        <f aca="false">SUMPRODUCT((Touchpoints!D6:D30="Formativo")*(Touchpoints!I6:I30=14)*(Touchpoints!B6:B30&lt;&gt;""))</f>
        <v>0</v>
      </c>
      <c r="C28" s="45" t="n">
        <f aca="false">SUMPRODUCT((Touchpoints!D6:D30="Sumativo")*(Touchpoints!I6:I30=14)*(Touchpoints!B6:B30&lt;&gt;""))</f>
        <v>0</v>
      </c>
      <c r="D28" s="45" t="n">
        <f aca="false">SUMPRODUCT((Touchpoints!D6:D30="Mixto")*(Touchpoints!I6:I30=14)*(Touchpoints!B6:B30&lt;&gt;""))</f>
        <v>0</v>
      </c>
    </row>
    <row r="29" customFormat="false" ht="15" hidden="false" customHeight="false" outlineLevel="0" collapsed="false">
      <c r="A29" s="10" t="s">
        <v>264</v>
      </c>
      <c r="B29" s="45" t="n">
        <f aca="false">SUMPRODUCT((Touchpoints!D6:D30="Formativo")*(Touchpoints!I6:I30=15)*(Touchpoints!B6:B30&lt;&gt;""))</f>
        <v>0</v>
      </c>
      <c r="C29" s="45" t="n">
        <f aca="false">SUMPRODUCT((Touchpoints!D6:D30="Sumativo")*(Touchpoints!I6:I30=15)*(Touchpoints!B6:B30&lt;&gt;""))</f>
        <v>1</v>
      </c>
      <c r="D29" s="45" t="n">
        <f aca="false">SUMPRODUCT((Touchpoints!D6:D30="Mixto")*(Touchpoints!I6:I30=15)*(Touchpoints!B6:B30&lt;&gt;""))</f>
        <v>0</v>
      </c>
    </row>
    <row r="31" customFormat="false" ht="19.5" hidden="false" customHeight="true" outlineLevel="0" collapsed="false">
      <c r="A31" s="44" t="s">
        <v>304</v>
      </c>
      <c r="B31" s="44"/>
      <c r="C31" s="44"/>
      <c r="D31" s="44"/>
      <c r="E31" s="44"/>
      <c r="F31" s="44"/>
    </row>
    <row r="33" customFormat="false" ht="21.75" hidden="false" customHeight="true" outlineLevel="0" collapsed="false">
      <c r="A33" s="11" t="s">
        <v>305</v>
      </c>
      <c r="B33" s="48" t="str">
        <f aca="false">IF(OR(COUNTIF(Touchpoints!D6:D30,"Sumativo")=0,IFERROR(aggregate(15,6,Touchpoints!I6:I30/((Touchpoints!D6:D30="Formativo")*(Touchpoints!B6:B30&lt;&gt;"")),1),9999)&lt;=IFERROR(aggregate(15,6,Touchpoints!I6:I30/((Touchpoints!D6:D30="Sumativo")*(Touchpoints!B6:B30&lt;&gt;"")),1),9999)),"OK","Revisar — el primer sumativo ocurre antes que cualquier formativo")</f>
        <v>OK</v>
      </c>
      <c r="C33" s="48"/>
      <c r="D33" s="48"/>
      <c r="E33" s="48"/>
      <c r="F33" s="48"/>
    </row>
    <row r="34" customFormat="false" ht="21.75" hidden="false" customHeight="true" outlineLevel="0" collapsed="false">
      <c r="A34" s="11" t="s">
        <v>306</v>
      </c>
      <c r="B34" s="48" t="str">
        <f aca="false">IF(ABS(Resumen!B16-100)&lt;0.5,"OK","Revisar — suma "&amp;TEXT(Resumen!B16,"0.0")&amp;"%")</f>
        <v>OK</v>
      </c>
      <c r="C34" s="48"/>
      <c r="D34" s="48"/>
      <c r="E34" s="48"/>
      <c r="F34" s="48"/>
    </row>
    <row r="35" customFormat="false" ht="21.75" hidden="false" customHeight="true" outlineLevel="0" collapsed="false">
      <c r="A35" s="11" t="s">
        <v>307</v>
      </c>
      <c r="B35" s="48" t="str">
        <f aca="false">IF(IFERROR(B7/Resumen!B10,0)&gt;=0.3,"OK","Recomendado — el plan es mayoritariamente sumativo")</f>
        <v>OK</v>
      </c>
      <c r="C35" s="48"/>
      <c r="D35" s="48"/>
      <c r="E35" s="48"/>
      <c r="F35" s="48"/>
    </row>
  </sheetData>
  <mergeCells count="7">
    <mergeCell ref="A2:F2"/>
    <mergeCell ref="A4:F4"/>
    <mergeCell ref="A12:F12"/>
    <mergeCell ref="A31:F31"/>
    <mergeCell ref="B33:F33"/>
    <mergeCell ref="B34:F34"/>
    <mergeCell ref="B35:F35"/>
  </mergeCells>
  <conditionalFormatting sqref="B33">
    <cfRule type="expression" priority="2" aboveAverage="0" equalAverage="0" bottom="0" percent="0" rank="0" text="" dxfId="0">
      <formula>ISNUMBER(SEARCH("Revisar",B33))</formula>
    </cfRule>
    <cfRule type="expression" priority="3" aboveAverage="0" equalAverage="0" bottom="0" percent="0" rank="0" text="" dxfId="2">
      <formula>ISNUMBER(SEARCH("Recomendado",B33))</formula>
    </cfRule>
  </conditionalFormatting>
  <conditionalFormatting sqref="B34">
    <cfRule type="expression" priority="4" aboveAverage="0" equalAverage="0" bottom="0" percent="0" rank="0" text="" dxfId="0">
      <formula>ISNUMBER(SEARCH("Revisar",B34))</formula>
    </cfRule>
    <cfRule type="expression" priority="5" aboveAverage="0" equalAverage="0" bottom="0" percent="0" rank="0" text="" dxfId="2">
      <formula>ISNUMBER(SEARCH("Recomendado",B34))</formula>
    </cfRule>
  </conditionalFormatting>
  <conditionalFormatting sqref="B35">
    <cfRule type="expression" priority="6" aboveAverage="0" equalAverage="0" bottom="0" percent="0" rank="0" text="" dxfId="0">
      <formula>ISNUMBER(SEARCH("Revisar",B35))</formula>
    </cfRule>
    <cfRule type="expression" priority="7" aboveAverage="0" equalAverage="0" bottom="0" percent="0" rank="0" text="" dxfId="2">
      <formula>ISNUMBER(SEARCH("Recomendado",B35))</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0"/>
    <col collapsed="false" customWidth="true" hidden="false" outlineLevel="0" max="2" min="2" style="0" width="50"/>
    <col collapsed="false" customWidth="true" hidden="false" outlineLevel="0" max="3" min="3" style="0" width="40"/>
    <col collapsed="false" customWidth="true" hidden="false" outlineLevel="0" max="4" min="4" style="0" width="15"/>
  </cols>
  <sheetData>
    <row r="1" customFormat="false" ht="19.7" hidden="false" customHeight="false" outlineLevel="0" collapsed="false">
      <c r="A1" s="1" t="s">
        <v>308</v>
      </c>
    </row>
    <row r="2" customFormat="false" ht="15" hidden="false" customHeight="false" outlineLevel="0" collapsed="false">
      <c r="A2" s="5" t="s">
        <v>309</v>
      </c>
      <c r="B2" s="5"/>
      <c r="C2" s="5"/>
      <c r="D2" s="5"/>
    </row>
    <row r="4" customFormat="false" ht="15" hidden="false" customHeight="false" outlineLevel="0" collapsed="false">
      <c r="A4" s="6" t="s">
        <v>310</v>
      </c>
      <c r="B4" s="6" t="s">
        <v>311</v>
      </c>
      <c r="C4" s="6" t="s">
        <v>312</v>
      </c>
      <c r="D4" s="6" t="s">
        <v>27</v>
      </c>
    </row>
    <row r="5" customFormat="false" ht="21.75" hidden="false" customHeight="true" outlineLevel="0" collapsed="false">
      <c r="A5" s="7" t="s">
        <v>313</v>
      </c>
      <c r="B5" s="11" t="s">
        <v>314</v>
      </c>
      <c r="C5" s="48" t="str">
        <f aca="false">IF(COUNTIF('Lente 1 · Carga docente'!D24:D38,"⚠")&gt;0,"⚠ Pico detectado","OK")</f>
        <v>⚠ Pico detectado</v>
      </c>
      <c r="D5" s="54" t="str">
        <f aca="false">COUNTIF('Lente 1 · Carga docente'!D24:D38,"⚠")&amp;" sem"</f>
        <v>8 sem</v>
      </c>
    </row>
    <row r="6" customFormat="false" ht="21.75" hidden="false" customHeight="true" outlineLevel="0" collapsed="false">
      <c r="A6" s="7" t="s">
        <v>313</v>
      </c>
      <c r="B6" s="11" t="s">
        <v>247</v>
      </c>
      <c r="C6" s="48" t="str">
        <f aca="false">IF(SUM(Touchpoints!Q6:T30)&gt;0,"OK — hipótesis declarada","⚠ Sin hipótesis IA")</f>
        <v>OK — hipótesis declarada</v>
      </c>
      <c r="D6" s="36" t="n">
        <f aca="false">Resumen!B14</f>
        <v>0.109285714285714</v>
      </c>
    </row>
    <row r="7" customFormat="false" ht="21.75" hidden="false" customHeight="true" outlineLevel="0" collapsed="false">
      <c r="A7" s="7" t="s">
        <v>315</v>
      </c>
      <c r="B7" s="11" t="s">
        <v>316</v>
      </c>
      <c r="C7" s="48" t="str">
        <f aca="false">IF(((Parámetros!B16*Parámetros!B17)-Resumen!B15)&gt;=0,"OK","⚠ Supera presupuesto ECTS")</f>
        <v>OK</v>
      </c>
      <c r="D7" s="54" t="n">
        <f aca="false">(Parámetros!B16*Parámetros!B17)-Resumen!B15</f>
        <v>63</v>
      </c>
    </row>
    <row r="8" customFormat="false" ht="21.75" hidden="false" customHeight="true" outlineLevel="0" collapsed="false">
      <c r="A8" s="7" t="s">
        <v>315</v>
      </c>
      <c r="B8" s="11" t="s">
        <v>317</v>
      </c>
      <c r="C8" s="48" t="str">
        <f aca="false">IF(COUNTIF('Lente 2 · Carga estudiante'!C17:C31,"⚠")&gt;0,"⚠ Pico detectado","OK")</f>
        <v>⚠ Pico detectado</v>
      </c>
      <c r="D8" s="54" t="str">
        <f aca="false">COUNTIF('Lente 2 · Carga estudiante'!C17:C31,"⚠")&amp;" sem"</f>
        <v>3 sem</v>
      </c>
    </row>
    <row r="9" customFormat="false" ht="21.75" hidden="false" customHeight="true" outlineLevel="0" collapsed="false">
      <c r="A9" s="7" t="s">
        <v>315</v>
      </c>
      <c r="B9" s="11" t="s">
        <v>318</v>
      </c>
      <c r="C9" s="48" t="str">
        <f aca="false">IF(MAX('Lente 2 · Carga estudiante'!E17:E31)&gt;1,"⚠ Solapamiento","OK")</f>
        <v>OK</v>
      </c>
      <c r="D9" s="54" t="n">
        <f aca="false">MAX('Lente 2 · Carga estudiante'!E17:E31)</f>
        <v>1</v>
      </c>
    </row>
    <row r="10" customFormat="false" ht="21.75" hidden="false" customHeight="true" outlineLevel="0" collapsed="false">
      <c r="A10" s="7" t="s">
        <v>319</v>
      </c>
      <c r="B10" s="11" t="s">
        <v>320</v>
      </c>
      <c r="C10" s="48" t="str">
        <f aca="false">'Lente 3 · Equilibrio F-S'!B33</f>
        <v>OK</v>
      </c>
      <c r="D10" s="54"/>
    </row>
    <row r="11" customFormat="false" ht="21.75" hidden="false" customHeight="true" outlineLevel="0" collapsed="false">
      <c r="A11" s="7" t="s">
        <v>319</v>
      </c>
      <c r="B11" s="11" t="s">
        <v>321</v>
      </c>
      <c r="C11" s="48" t="str">
        <f aca="false">'Lente 3 · Equilibrio F-S'!B34</f>
        <v>OK</v>
      </c>
      <c r="D11" s="35" t="n">
        <f aca="false">Resumen!B16</f>
        <v>100</v>
      </c>
    </row>
    <row r="12" customFormat="false" ht="21.75" hidden="false" customHeight="true" outlineLevel="0" collapsed="false">
      <c r="A12" s="7" t="s">
        <v>319</v>
      </c>
      <c r="B12" s="11" t="s">
        <v>322</v>
      </c>
      <c r="C12" s="48" t="str">
        <f aca="false">'Lente 3 · Equilibrio F-S'!B35</f>
        <v>OK</v>
      </c>
      <c r="D12" s="54" t="n">
        <f aca="false">IFERROR('Lente 3 · Equilibrio F-S'!B7/Resumen!B10,0)</f>
        <v>0.375</v>
      </c>
    </row>
  </sheetData>
  <mergeCells count="1">
    <mergeCell ref="A2:D2"/>
  </mergeCells>
  <conditionalFormatting sqref="C5:C12">
    <cfRule type="expression" priority="2" aboveAverage="0" equalAverage="0" bottom="0" percent="0" rank="0" text="" dxfId="0">
      <formula>OR(ISNUMBER(SEARCH("⚠",C5)),ISNUMBER(SEARCH("Revisar",C5)))</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6"/>
    <col collapsed="false" customWidth="true" hidden="false" outlineLevel="0" max="2" min="2" style="0" width="40"/>
    <col collapsed="false" customWidth="true" hidden="false" outlineLevel="0" max="3" min="3" style="0" width="60"/>
  </cols>
  <sheetData>
    <row r="1" customFormat="false" ht="19.7" hidden="false" customHeight="false" outlineLevel="0" collapsed="false">
      <c r="A1" s="1" t="s">
        <v>24</v>
      </c>
    </row>
    <row r="2" customFormat="false" ht="15" hidden="false" customHeight="false" outlineLevel="0" collapsed="false">
      <c r="A2" s="5" t="s">
        <v>25</v>
      </c>
      <c r="B2" s="5"/>
      <c r="C2" s="5"/>
    </row>
    <row r="4" customFormat="false" ht="15" hidden="false" customHeight="false" outlineLevel="0" collapsed="false">
      <c r="A4" s="6" t="s">
        <v>26</v>
      </c>
      <c r="B4" s="6" t="s">
        <v>27</v>
      </c>
      <c r="C4" s="6" t="s">
        <v>28</v>
      </c>
    </row>
    <row r="5" customFormat="false" ht="21.75" hidden="false" customHeight="true" outlineLevel="0" collapsed="false">
      <c r="A5" s="7" t="s">
        <v>29</v>
      </c>
      <c r="B5" s="8" t="s">
        <v>30</v>
      </c>
      <c r="C5" s="9"/>
    </row>
    <row r="6" customFormat="false" ht="21.75" hidden="false" customHeight="true" outlineLevel="0" collapsed="false">
      <c r="A6" s="7" t="s">
        <v>31</v>
      </c>
      <c r="B6" s="8" t="s">
        <v>32</v>
      </c>
      <c r="C6" s="9"/>
    </row>
    <row r="7" customFormat="false" ht="21.75" hidden="false" customHeight="true" outlineLevel="0" collapsed="false">
      <c r="A7" s="7" t="s">
        <v>33</v>
      </c>
      <c r="B7" s="8" t="s">
        <v>34</v>
      </c>
      <c r="C7" s="9"/>
    </row>
    <row r="8" customFormat="false" ht="21.75" hidden="false" customHeight="true" outlineLevel="0" collapsed="false">
      <c r="A8" s="7" t="s">
        <v>35</v>
      </c>
      <c r="B8" s="8" t="s">
        <v>36</v>
      </c>
      <c r="C8" s="9" t="s">
        <v>37</v>
      </c>
    </row>
    <row r="9" customFormat="false" ht="21.75" hidden="false" customHeight="true" outlineLevel="0" collapsed="false">
      <c r="A9" s="7" t="s">
        <v>38</v>
      </c>
      <c r="B9" s="8" t="s">
        <v>39</v>
      </c>
      <c r="C9" s="9"/>
    </row>
    <row r="10" customFormat="false" ht="21.75" hidden="false" customHeight="true" outlineLevel="0" collapsed="false">
      <c r="A10" s="7" t="s">
        <v>40</v>
      </c>
      <c r="B10" s="8" t="n">
        <v>40</v>
      </c>
      <c r="C10" s="9" t="s">
        <v>41</v>
      </c>
    </row>
    <row r="11" customFormat="false" ht="21.75" hidden="false" customHeight="true" outlineLevel="0" collapsed="false">
      <c r="A11" s="7" t="s">
        <v>42</v>
      </c>
      <c r="B11" s="8" t="n">
        <v>15</v>
      </c>
      <c r="C11" s="9" t="s">
        <v>43</v>
      </c>
    </row>
    <row r="12" customFormat="false" ht="21.75" hidden="false" customHeight="true" outlineLevel="0" collapsed="false">
      <c r="A12" s="7" t="s">
        <v>44</v>
      </c>
      <c r="B12" s="8" t="n">
        <v>3</v>
      </c>
      <c r="C12" s="9" t="s">
        <v>45</v>
      </c>
    </row>
    <row r="13" customFormat="false" ht="21.75" hidden="false" customHeight="true" outlineLevel="0" collapsed="false">
      <c r="A13" s="7" t="s">
        <v>46</v>
      </c>
      <c r="B13" s="8" t="s">
        <v>47</v>
      </c>
      <c r="C13" s="9" t="s">
        <v>48</v>
      </c>
    </row>
    <row r="14" customFormat="false" ht="21.75" hidden="false" customHeight="true" outlineLevel="0" collapsed="false">
      <c r="A14" s="7" t="s">
        <v>49</v>
      </c>
      <c r="B14" s="8" t="s">
        <v>50</v>
      </c>
      <c r="C14" s="9" t="s">
        <v>51</v>
      </c>
    </row>
    <row r="15" customFormat="false" ht="21.75" hidden="false" customHeight="true" outlineLevel="0" collapsed="false">
      <c r="A15" s="7" t="s">
        <v>52</v>
      </c>
      <c r="B15" s="8" t="s">
        <v>53</v>
      </c>
      <c r="C15" s="9" t="s">
        <v>54</v>
      </c>
    </row>
    <row r="16" customFormat="false" ht="21.75" hidden="false" customHeight="true" outlineLevel="0" collapsed="false">
      <c r="A16" s="7" t="s">
        <v>55</v>
      </c>
      <c r="B16" s="8" t="n">
        <v>6</v>
      </c>
      <c r="C16" s="9" t="s">
        <v>56</v>
      </c>
    </row>
    <row r="17" customFormat="false" ht="21.75" hidden="false" customHeight="true" outlineLevel="0" collapsed="false">
      <c r="A17" s="7" t="s">
        <v>57</v>
      </c>
      <c r="B17" s="8" t="n">
        <v>25</v>
      </c>
      <c r="C17" s="9" t="s">
        <v>58</v>
      </c>
    </row>
    <row r="18" customFormat="false" ht="21.75" hidden="false" customHeight="true" outlineLevel="0" collapsed="false">
      <c r="A18" s="7" t="s">
        <v>59</v>
      </c>
      <c r="B18" s="8" t="n">
        <v>10</v>
      </c>
      <c r="C18" s="9" t="s">
        <v>60</v>
      </c>
    </row>
    <row r="19" customFormat="false" ht="21.75" hidden="false" customHeight="true" outlineLevel="0" collapsed="false">
      <c r="A19" s="7" t="s">
        <v>61</v>
      </c>
      <c r="B19" s="8" t="n">
        <v>12</v>
      </c>
      <c r="C19" s="9" t="s">
        <v>62</v>
      </c>
    </row>
  </sheetData>
  <mergeCells count="1">
    <mergeCell ref="A2:C2"/>
  </mergeCells>
  <dataValidations count="3">
    <dataValidation allowBlank="true" errorStyle="stop" operator="between" showDropDown="false" showErrorMessage="false" showInputMessage="false" sqref="B8" type="list">
      <formula1>"1,2,Anual"</formula1>
      <formula2>0</formula2>
    </dataValidation>
    <dataValidation allowBlank="true" errorStyle="stop" operator="between" showDropDown="false" showErrorMessage="false" showInputMessage="false" sqref="B13" type="list">
      <formula1>"Restringida,Declarada,Abierta,Mixta"</formula1>
      <formula2>0</formula2>
    </dataValidation>
    <dataValidation allowBlank="true" errorStyle="stop" operator="between" showDropDown="false" showErrorMessage="false" showInputMessage="false" sqref="B14" type="list">
      <formula1>"Solo profesor,Coordinador + profesor"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38"/>
    <col collapsed="false" customWidth="true" hidden="false" outlineLevel="0" max="3" min="3" style="0" width="14"/>
    <col collapsed="false" customWidth="true" hidden="false" outlineLevel="0" max="4" min="4" style="0" width="20"/>
    <col collapsed="false" customWidth="true" hidden="false" outlineLevel="0" max="5" min="5" style="0" width="16"/>
    <col collapsed="false" customWidth="true" hidden="false" outlineLevel="0" max="6" min="6" style="0" width="12"/>
    <col collapsed="false" customWidth="true" hidden="false" outlineLevel="0" max="9" min="7" style="0" width="14"/>
    <col collapsed="false" customWidth="true" hidden="false" outlineLevel="0" max="10" min="10" style="0" width="20"/>
  </cols>
  <sheetData>
    <row r="1" customFormat="false" ht="19.7" hidden="false" customHeight="false" outlineLevel="0" collapsed="false">
      <c r="A1" s="1" t="s">
        <v>63</v>
      </c>
    </row>
    <row r="2" customFormat="false" ht="15" hidden="false" customHeight="false" outlineLevel="0" collapsed="false">
      <c r="A2" s="5" t="s">
        <v>64</v>
      </c>
      <c r="B2" s="5"/>
      <c r="C2" s="5"/>
      <c r="D2" s="5"/>
      <c r="E2" s="5"/>
      <c r="F2" s="5"/>
      <c r="G2" s="5"/>
      <c r="H2" s="5"/>
      <c r="I2" s="5"/>
      <c r="J2" s="5"/>
    </row>
    <row r="4" customFormat="false" ht="33.75" hidden="false" customHeight="true" outlineLevel="0" collapsed="false">
      <c r="A4" s="6" t="s">
        <v>65</v>
      </c>
      <c r="B4" s="6" t="s">
        <v>66</v>
      </c>
      <c r="C4" s="6" t="s">
        <v>67</v>
      </c>
      <c r="D4" s="6" t="s">
        <v>68</v>
      </c>
      <c r="E4" s="6" t="s">
        <v>69</v>
      </c>
      <c r="F4" s="6" t="s">
        <v>70</v>
      </c>
      <c r="G4" s="6" t="s">
        <v>71</v>
      </c>
      <c r="H4" s="6" t="s">
        <v>72</v>
      </c>
      <c r="I4" s="6" t="s">
        <v>73</v>
      </c>
      <c r="J4" s="6" t="s">
        <v>74</v>
      </c>
    </row>
    <row r="5" customFormat="false" ht="15" hidden="false" customHeight="false" outlineLevel="0" collapsed="false">
      <c r="A5" s="10" t="s">
        <v>75</v>
      </c>
      <c r="B5" s="11" t="s">
        <v>76</v>
      </c>
      <c r="C5" s="10" t="s">
        <v>77</v>
      </c>
      <c r="D5" s="10" t="s">
        <v>78</v>
      </c>
      <c r="E5" s="10" t="s">
        <v>79</v>
      </c>
      <c r="F5" s="12" t="n">
        <v>3</v>
      </c>
      <c r="G5" s="12" t="n">
        <v>2</v>
      </c>
      <c r="H5" s="12" t="n">
        <v>0.2</v>
      </c>
      <c r="I5" s="12" t="n">
        <v>0.05</v>
      </c>
      <c r="J5" s="12" t="n">
        <v>2</v>
      </c>
    </row>
    <row r="6" customFormat="false" ht="15" hidden="false" customHeight="false" outlineLevel="0" collapsed="false">
      <c r="A6" s="13" t="s">
        <v>80</v>
      </c>
      <c r="B6" s="14" t="s">
        <v>81</v>
      </c>
      <c r="C6" s="13" t="s">
        <v>82</v>
      </c>
      <c r="D6" s="13" t="s">
        <v>83</v>
      </c>
      <c r="E6" s="13" t="s">
        <v>47</v>
      </c>
      <c r="F6" s="12" t="n">
        <v>4</v>
      </c>
      <c r="G6" s="12" t="n">
        <v>0.5</v>
      </c>
      <c r="H6" s="12" t="n">
        <v>0.5</v>
      </c>
      <c r="I6" s="12" t="n">
        <v>0.15</v>
      </c>
      <c r="J6" s="12" t="n">
        <v>10</v>
      </c>
    </row>
    <row r="7" customFormat="false" ht="15" hidden="false" customHeight="false" outlineLevel="0" collapsed="false">
      <c r="A7" s="10" t="s">
        <v>84</v>
      </c>
      <c r="B7" s="11" t="s">
        <v>85</v>
      </c>
      <c r="C7" s="10" t="s">
        <v>77</v>
      </c>
      <c r="D7" s="10" t="s">
        <v>78</v>
      </c>
      <c r="E7" s="10" t="s">
        <v>47</v>
      </c>
      <c r="F7" s="12" t="n">
        <v>2</v>
      </c>
      <c r="G7" s="12" t="n">
        <v>0.3</v>
      </c>
      <c r="H7" s="12" t="n">
        <v>0.1</v>
      </c>
      <c r="I7" s="12" t="n">
        <v>0.1</v>
      </c>
      <c r="J7" s="12" t="n">
        <v>8</v>
      </c>
    </row>
    <row r="8" customFormat="false" ht="15" hidden="false" customHeight="false" outlineLevel="0" collapsed="false">
      <c r="A8" s="13" t="s">
        <v>86</v>
      </c>
      <c r="B8" s="14" t="s">
        <v>87</v>
      </c>
      <c r="C8" s="13" t="s">
        <v>88</v>
      </c>
      <c r="D8" s="13" t="s">
        <v>89</v>
      </c>
      <c r="E8" s="13" t="s">
        <v>90</v>
      </c>
      <c r="F8" s="12" t="n">
        <v>1</v>
      </c>
      <c r="G8" s="12" t="n">
        <v>0.25</v>
      </c>
      <c r="H8" s="12" t="n">
        <v>0</v>
      </c>
      <c r="I8" s="12" t="n">
        <v>0.05</v>
      </c>
      <c r="J8" s="12" t="n">
        <v>0</v>
      </c>
    </row>
    <row r="9" customFormat="false" ht="15" hidden="false" customHeight="false" outlineLevel="0" collapsed="false">
      <c r="A9" s="10" t="s">
        <v>91</v>
      </c>
      <c r="B9" s="11" t="s">
        <v>92</v>
      </c>
      <c r="C9" s="10" t="s">
        <v>88</v>
      </c>
      <c r="D9" s="10" t="s">
        <v>83</v>
      </c>
      <c r="E9" s="10" t="s">
        <v>93</v>
      </c>
      <c r="F9" s="12" t="n">
        <v>1</v>
      </c>
      <c r="G9" s="12" t="n">
        <v>0.1</v>
      </c>
      <c r="H9" s="12" t="n">
        <v>0.05</v>
      </c>
      <c r="I9" s="12" t="n">
        <v>0.05</v>
      </c>
      <c r="J9" s="12" t="n">
        <v>1</v>
      </c>
    </row>
    <row r="10" customFormat="false" ht="15" hidden="false" customHeight="false" outlineLevel="0" collapsed="false">
      <c r="A10" s="13" t="s">
        <v>94</v>
      </c>
      <c r="B10" s="14" t="s">
        <v>95</v>
      </c>
      <c r="C10" s="13" t="s">
        <v>88</v>
      </c>
      <c r="D10" s="13" t="s">
        <v>83</v>
      </c>
      <c r="E10" s="13" t="s">
        <v>47</v>
      </c>
      <c r="F10" s="12" t="n">
        <v>2</v>
      </c>
      <c r="G10" s="12" t="n">
        <v>0.2</v>
      </c>
      <c r="H10" s="12" t="n">
        <v>0.1</v>
      </c>
      <c r="I10" s="12" t="n">
        <v>0.1</v>
      </c>
      <c r="J10" s="12" t="n">
        <v>2</v>
      </c>
    </row>
    <row r="11" customFormat="false" ht="15" hidden="false" customHeight="false" outlineLevel="0" collapsed="false">
      <c r="A11" s="10" t="s">
        <v>96</v>
      </c>
      <c r="B11" s="11" t="s">
        <v>97</v>
      </c>
      <c r="C11" s="10" t="s">
        <v>88</v>
      </c>
      <c r="D11" s="10" t="s">
        <v>98</v>
      </c>
      <c r="E11" s="10" t="s">
        <v>90</v>
      </c>
      <c r="F11" s="12" t="n">
        <v>0.5</v>
      </c>
      <c r="G11" s="12" t="n">
        <v>0.5</v>
      </c>
      <c r="H11" s="12" t="n">
        <v>0</v>
      </c>
      <c r="I11" s="12" t="n">
        <v>0</v>
      </c>
      <c r="J11" s="12" t="n">
        <v>0.5</v>
      </c>
    </row>
    <row r="12" customFormat="false" ht="15" hidden="false" customHeight="false" outlineLevel="0" collapsed="false">
      <c r="A12" s="13" t="s">
        <v>99</v>
      </c>
      <c r="B12" s="14" t="s">
        <v>100</v>
      </c>
      <c r="C12" s="13" t="s">
        <v>82</v>
      </c>
      <c r="D12" s="13" t="s">
        <v>78</v>
      </c>
      <c r="E12" s="13" t="s">
        <v>47</v>
      </c>
      <c r="F12" s="12" t="n">
        <v>1.5</v>
      </c>
      <c r="G12" s="12" t="n">
        <v>0.3</v>
      </c>
      <c r="H12" s="12" t="n">
        <v>0.15</v>
      </c>
      <c r="I12" s="12" t="n">
        <v>0.1</v>
      </c>
      <c r="J12" s="12" t="n">
        <v>3</v>
      </c>
    </row>
    <row r="13" customFormat="false" ht="15" hidden="false" customHeight="false" outlineLevel="0" collapsed="false">
      <c r="A13" s="10" t="s">
        <v>101</v>
      </c>
      <c r="B13" s="11" t="s">
        <v>102</v>
      </c>
      <c r="C13" s="10" t="s">
        <v>88</v>
      </c>
      <c r="D13" s="10" t="s">
        <v>89</v>
      </c>
      <c r="E13" s="10" t="s">
        <v>47</v>
      </c>
      <c r="F13" s="12" t="n">
        <v>1</v>
      </c>
      <c r="G13" s="12" t="n">
        <v>0.5</v>
      </c>
      <c r="H13" s="12" t="n">
        <v>0</v>
      </c>
      <c r="I13" s="12" t="n">
        <v>0.1</v>
      </c>
      <c r="J13" s="12" t="n">
        <v>0.2</v>
      </c>
    </row>
    <row r="14" customFormat="false" ht="15" hidden="false" customHeight="false" outlineLevel="0" collapsed="false">
      <c r="A14" s="15" t="s">
        <v>103</v>
      </c>
      <c r="B14" s="16" t="s">
        <v>104</v>
      </c>
      <c r="C14" s="17"/>
      <c r="D14" s="17"/>
      <c r="E14" s="17"/>
      <c r="F14" s="17"/>
      <c r="G14" s="17"/>
      <c r="H14" s="17"/>
      <c r="I14" s="17"/>
      <c r="J14" s="17"/>
    </row>
    <row r="15" customFormat="false" ht="15" hidden="false" customHeight="false" outlineLevel="0" collapsed="false">
      <c r="A15" s="18"/>
      <c r="B15" s="17"/>
      <c r="C15" s="17"/>
      <c r="D15" s="17"/>
      <c r="E15" s="17"/>
      <c r="F15" s="19"/>
      <c r="G15" s="19"/>
      <c r="H15" s="19"/>
      <c r="I15" s="19"/>
      <c r="J15" s="19"/>
    </row>
    <row r="16" customFormat="false" ht="15" hidden="false" customHeight="false" outlineLevel="0" collapsed="false">
      <c r="A16" s="18"/>
      <c r="B16" s="17"/>
      <c r="C16" s="17"/>
      <c r="D16" s="17"/>
      <c r="E16" s="17"/>
      <c r="F16" s="19"/>
      <c r="G16" s="19"/>
      <c r="H16" s="19"/>
      <c r="I16" s="19"/>
      <c r="J16" s="19"/>
    </row>
    <row r="17" customFormat="false" ht="15" hidden="false" customHeight="false" outlineLevel="0" collapsed="false">
      <c r="A17" s="18"/>
      <c r="B17" s="17"/>
      <c r="C17" s="17"/>
      <c r="D17" s="17"/>
      <c r="E17" s="17"/>
      <c r="F17" s="19"/>
      <c r="G17" s="19"/>
      <c r="H17" s="19"/>
      <c r="I17" s="19"/>
      <c r="J17" s="19"/>
    </row>
    <row r="19" customFormat="false" ht="15" hidden="false" customHeight="false" outlineLevel="0" collapsed="false">
      <c r="A19" s="20" t="s">
        <v>105</v>
      </c>
    </row>
    <row r="20" customFormat="false" ht="15" hidden="false" customHeight="false" outlineLevel="0" collapsed="false">
      <c r="A20" s="21" t="s">
        <v>67</v>
      </c>
      <c r="B20" s="22" t="s">
        <v>106</v>
      </c>
    </row>
    <row r="21" customFormat="false" ht="15" hidden="false" customHeight="false" outlineLevel="0" collapsed="false">
      <c r="A21" s="21" t="s">
        <v>68</v>
      </c>
      <c r="B21" s="22" t="s">
        <v>107</v>
      </c>
    </row>
    <row r="22" customFormat="false" ht="15" hidden="false" customHeight="false" outlineLevel="0" collapsed="false">
      <c r="A22" s="21" t="s">
        <v>108</v>
      </c>
      <c r="B22" s="22" t="s">
        <v>109</v>
      </c>
    </row>
  </sheetData>
  <mergeCells count="1">
    <mergeCell ref="A2:J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7"/>
    <col collapsed="false" customWidth="true" hidden="false" outlineLevel="0" max="2" min="2" style="0" width="28"/>
    <col collapsed="false" customWidth="true" hidden="false" outlineLevel="0" max="3" min="3" style="0" width="10"/>
    <col collapsed="false" customWidth="true" hidden="false" outlineLevel="0" max="4" min="4" style="0" width="12"/>
    <col collapsed="false" customWidth="true" hidden="false" outlineLevel="0" max="7" min="5" style="0" width="14"/>
    <col collapsed="false" customWidth="true" hidden="false" outlineLevel="0" max="8" min="8" style="0" width="11"/>
    <col collapsed="false" customWidth="true" hidden="false" outlineLevel="0" max="9" min="9" style="0" width="10"/>
    <col collapsed="false" customWidth="true" hidden="false" outlineLevel="0" max="10" min="10" style="0" width="9"/>
    <col collapsed="false" customWidth="true" hidden="false" outlineLevel="0" max="11" min="11" style="0" width="12"/>
    <col collapsed="false" customWidth="true" hidden="false" outlineLevel="0" max="12" min="12" style="0" width="9"/>
    <col collapsed="false" customWidth="true" hidden="false" outlineLevel="0" max="13" min="13" style="0" width="11"/>
    <col collapsed="false" customWidth="true" hidden="false" outlineLevel="0" max="14" min="14" style="0" width="10"/>
    <col collapsed="false" customWidth="true" hidden="false" outlineLevel="0" max="15" min="15" style="0" width="11"/>
    <col collapsed="false" customWidth="true" hidden="false" outlineLevel="0" max="16" min="16" style="0" width="13"/>
    <col collapsed="false" customWidth="true" hidden="false" outlineLevel="0" max="17" min="17" style="0" width="9"/>
    <col collapsed="false" customWidth="true" hidden="false" outlineLevel="0" max="18" min="18" style="0" width="11"/>
    <col collapsed="false" customWidth="true" hidden="false" outlineLevel="0" max="19" min="19" style="0" width="10"/>
    <col collapsed="false" customWidth="true" hidden="false" outlineLevel="0" max="20" min="20" style="0" width="11"/>
    <col collapsed="false" customWidth="true" hidden="false" outlineLevel="0" max="21" min="21" style="0" width="12"/>
    <col collapsed="false" customWidth="true" hidden="false" outlineLevel="0" max="25" min="22" style="0" width="30"/>
    <col collapsed="false" customWidth="true" hidden="false" outlineLevel="0" max="26" min="26" style="0" width="9"/>
    <col collapsed="false" customWidth="true" hidden="false" outlineLevel="0" max="27" min="27" style="0" width="8"/>
    <col collapsed="false" customWidth="true" hidden="false" outlineLevel="0" max="28" min="28" style="0" width="10"/>
    <col collapsed="false" customWidth="true" hidden="false" outlineLevel="0" max="29" min="29" style="0" width="11"/>
    <col collapsed="false" customWidth="true" hidden="false" outlineLevel="0" max="30" min="30" style="0" width="28"/>
    <col collapsed="false" customWidth="true" hidden="false" outlineLevel="0" max="32" min="31" style="0" width="22"/>
  </cols>
  <sheetData>
    <row r="1" customFormat="false" ht="19.7" hidden="false" customHeight="false" outlineLevel="0" collapsed="false">
      <c r="A1" s="1" t="s">
        <v>110</v>
      </c>
    </row>
    <row r="2" customFormat="false" ht="15" hidden="false" customHeight="false" outlineLevel="0" collapsed="false">
      <c r="A2" s="5" t="s">
        <v>111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4" customFormat="false" ht="21.75" hidden="false" customHeight="true" outlineLevel="0" collapsed="false">
      <c r="A4" s="23" t="s">
        <v>112</v>
      </c>
      <c r="B4" s="23"/>
      <c r="C4" s="23"/>
      <c r="D4" s="23"/>
      <c r="E4" s="23"/>
      <c r="F4" s="23"/>
      <c r="G4" s="23"/>
      <c r="H4" s="23"/>
      <c r="I4" s="23"/>
      <c r="J4" s="23"/>
      <c r="K4" s="23"/>
      <c r="L4" s="24" t="s">
        <v>113</v>
      </c>
      <c r="M4" s="24"/>
      <c r="N4" s="24"/>
      <c r="O4" s="24"/>
      <c r="P4" s="24"/>
      <c r="Q4" s="25" t="s">
        <v>114</v>
      </c>
      <c r="R4" s="25"/>
      <c r="S4" s="25"/>
      <c r="T4" s="25"/>
      <c r="U4" s="25"/>
      <c r="V4" s="26" t="s">
        <v>115</v>
      </c>
      <c r="W4" s="26"/>
      <c r="X4" s="26"/>
      <c r="Y4" s="26"/>
      <c r="Z4" s="27" t="s">
        <v>116</v>
      </c>
      <c r="AA4" s="27"/>
      <c r="AB4" s="28" t="s">
        <v>117</v>
      </c>
      <c r="AC4" s="28"/>
      <c r="AD4" s="29" t="s">
        <v>118</v>
      </c>
      <c r="AE4" s="29"/>
      <c r="AF4" s="29"/>
    </row>
    <row r="5" customFormat="false" ht="31.5" hidden="false" customHeight="true" outlineLevel="0" collapsed="false">
      <c r="A5" s="6" t="s">
        <v>65</v>
      </c>
      <c r="B5" s="6" t="s">
        <v>119</v>
      </c>
      <c r="C5" s="6" t="s">
        <v>120</v>
      </c>
      <c r="D5" s="6" t="s">
        <v>67</v>
      </c>
      <c r="E5" s="6" t="s">
        <v>68</v>
      </c>
      <c r="F5" s="6" t="s">
        <v>121</v>
      </c>
      <c r="G5" s="6" t="s">
        <v>122</v>
      </c>
      <c r="H5" s="6" t="s">
        <v>123</v>
      </c>
      <c r="I5" s="6" t="s">
        <v>124</v>
      </c>
      <c r="J5" s="6" t="s">
        <v>125</v>
      </c>
      <c r="K5" s="6" t="s">
        <v>126</v>
      </c>
      <c r="L5" s="6" t="s">
        <v>70</v>
      </c>
      <c r="M5" s="6" t="s">
        <v>71</v>
      </c>
      <c r="N5" s="6" t="s">
        <v>72</v>
      </c>
      <c r="O5" s="6" t="s">
        <v>73</v>
      </c>
      <c r="P5" s="6" t="s">
        <v>127</v>
      </c>
      <c r="Q5" s="6" t="s">
        <v>70</v>
      </c>
      <c r="R5" s="6" t="s">
        <v>71</v>
      </c>
      <c r="S5" s="6" t="s">
        <v>72</v>
      </c>
      <c r="T5" s="6" t="s">
        <v>73</v>
      </c>
      <c r="U5" s="6" t="s">
        <v>128</v>
      </c>
      <c r="V5" s="6" t="s">
        <v>129</v>
      </c>
      <c r="W5" s="6" t="s">
        <v>130</v>
      </c>
      <c r="X5" s="6" t="s">
        <v>131</v>
      </c>
      <c r="Y5" s="6" t="s">
        <v>132</v>
      </c>
      <c r="Z5" s="6" t="s">
        <v>133</v>
      </c>
      <c r="AA5" s="6" t="s">
        <v>134</v>
      </c>
      <c r="AB5" s="6" t="s">
        <v>135</v>
      </c>
      <c r="AC5" s="6" t="s">
        <v>136</v>
      </c>
      <c r="AD5" s="6" t="s">
        <v>137</v>
      </c>
      <c r="AE5" s="6" t="s">
        <v>138</v>
      </c>
      <c r="AF5" s="6" t="s">
        <v>28</v>
      </c>
    </row>
    <row r="6" customFormat="false" ht="35.05" hidden="false" customHeight="false" outlineLevel="0" collapsed="false">
      <c r="A6" s="30" t="s">
        <v>139</v>
      </c>
      <c r="B6" s="8" t="s">
        <v>140</v>
      </c>
      <c r="C6" s="31" t="s">
        <v>75</v>
      </c>
      <c r="D6" s="31" t="s">
        <v>88</v>
      </c>
      <c r="E6" s="31" t="s">
        <v>78</v>
      </c>
      <c r="F6" s="31" t="s">
        <v>47</v>
      </c>
      <c r="G6" s="31" t="s">
        <v>141</v>
      </c>
      <c r="H6" s="32" t="n">
        <v>1</v>
      </c>
      <c r="I6" s="32" t="n">
        <v>1</v>
      </c>
      <c r="J6" s="32" t="n">
        <v>1</v>
      </c>
      <c r="K6" s="33" t="n">
        <v>0</v>
      </c>
      <c r="L6" s="12" t="n">
        <v>2</v>
      </c>
      <c r="M6" s="12" t="n">
        <v>0.5</v>
      </c>
      <c r="N6" s="12" t="n">
        <v>0.2</v>
      </c>
      <c r="O6" s="12" t="n">
        <v>0.1</v>
      </c>
      <c r="P6" s="34" t="n">
        <f aca="false">IFERROR(N(L6)+N(H6)*(N(M6)+Parámetros!$B$10*(N(N6)+N(O6))),0)</f>
        <v>14.5</v>
      </c>
      <c r="Q6" s="12"/>
      <c r="R6" s="12"/>
      <c r="S6" s="12" t="n">
        <v>0.1</v>
      </c>
      <c r="T6" s="12"/>
      <c r="U6" s="34" t="n">
        <f aca="false">IFERROR(IF(Q6="",N(L6),N(Q6))+N(H6)*(IF(R6="",N(M6),N(R6))+Parámetros!$B$10*(IF(S6="",N(N6),N(S6))+IF(T6="",N(O6),N(T6)))),0)</f>
        <v>10.5</v>
      </c>
      <c r="V6" s="8"/>
      <c r="W6" s="8"/>
      <c r="X6" s="8" t="s">
        <v>142</v>
      </c>
      <c r="Y6" s="8"/>
      <c r="Z6" s="35" t="n">
        <f aca="false">IFERROR(P6-U6,0)</f>
        <v>4</v>
      </c>
      <c r="AA6" s="36" t="n">
        <f aca="false">IFERROR(IF(P6&gt;0,Z6/P6,0),0)</f>
        <v>0.275862068965517</v>
      </c>
      <c r="AB6" s="12" t="n">
        <v>1</v>
      </c>
      <c r="AC6" s="35" t="n">
        <f aca="false">IFERROR(N(H6)*N(AB6),0)</f>
        <v>1</v>
      </c>
      <c r="AD6" s="8" t="s">
        <v>143</v>
      </c>
      <c r="AE6" s="8" t="s">
        <v>144</v>
      </c>
      <c r="AF6" s="8" t="s">
        <v>145</v>
      </c>
    </row>
    <row r="7" customFormat="false" ht="46.25" hidden="false" customHeight="false" outlineLevel="0" collapsed="false">
      <c r="A7" s="30" t="s">
        <v>146</v>
      </c>
      <c r="B7" s="8" t="s">
        <v>147</v>
      </c>
      <c r="C7" s="31" t="s">
        <v>75</v>
      </c>
      <c r="D7" s="31" t="s">
        <v>88</v>
      </c>
      <c r="E7" s="31" t="s">
        <v>98</v>
      </c>
      <c r="F7" s="31" t="s">
        <v>79</v>
      </c>
      <c r="G7" s="31" t="s">
        <v>141</v>
      </c>
      <c r="H7" s="32" t="n">
        <v>10</v>
      </c>
      <c r="I7" s="32" t="n">
        <v>2</v>
      </c>
      <c r="J7" s="32" t="n">
        <v>14</v>
      </c>
      <c r="K7" s="33" t="n">
        <v>0</v>
      </c>
      <c r="L7" s="12" t="n">
        <v>1.5</v>
      </c>
      <c r="M7" s="12" t="n">
        <v>0.3</v>
      </c>
      <c r="N7" s="12" t="n">
        <v>0.1</v>
      </c>
      <c r="O7" s="12" t="n">
        <v>0.05</v>
      </c>
      <c r="P7" s="34" t="n">
        <f aca="false">IFERROR(N(L7)+N(H7)*(N(M7)+Parámetros!$B$10*(N(N7)+N(O7))),0)</f>
        <v>64.5</v>
      </c>
      <c r="Q7" s="12" t="n">
        <v>0.5</v>
      </c>
      <c r="R7" s="12"/>
      <c r="S7" s="12"/>
      <c r="T7" s="12"/>
      <c r="U7" s="34" t="n">
        <f aca="false">IFERROR(IF(Q7="",N(L7),N(Q7))+N(H7)*(IF(R7="",N(M7),N(R7))+Parámetros!$B$10*(IF(S7="",N(N7),N(S7))+IF(T7="",N(O7),N(T7)))),0)</f>
        <v>63.5</v>
      </c>
      <c r="V7" s="8" t="s">
        <v>148</v>
      </c>
      <c r="W7" s="8"/>
      <c r="X7" s="8"/>
      <c r="Y7" s="8"/>
      <c r="Z7" s="35" t="n">
        <f aca="false">IFERROR(P7-U7,0)</f>
        <v>0.999999999999993</v>
      </c>
      <c r="AA7" s="36" t="n">
        <f aca="false">IFERROR(IF(P7&gt;0,Z7/P7,0),0)</f>
        <v>0.0155038759689921</v>
      </c>
      <c r="AB7" s="12" t="n">
        <v>0.3</v>
      </c>
      <c r="AC7" s="35" t="n">
        <f aca="false">IFERROR(N(H7)*N(AB7),0)</f>
        <v>3</v>
      </c>
      <c r="AD7" s="8" t="s">
        <v>149</v>
      </c>
      <c r="AE7" s="8" t="s">
        <v>150</v>
      </c>
      <c r="AF7" s="8" t="s">
        <v>151</v>
      </c>
    </row>
    <row r="8" customFormat="false" ht="46.25" hidden="false" customHeight="false" outlineLevel="0" collapsed="false">
      <c r="A8" s="30" t="s">
        <v>152</v>
      </c>
      <c r="B8" s="8" t="s">
        <v>153</v>
      </c>
      <c r="C8" s="31" t="s">
        <v>80</v>
      </c>
      <c r="D8" s="31" t="s">
        <v>82</v>
      </c>
      <c r="E8" s="31" t="s">
        <v>78</v>
      </c>
      <c r="F8" s="31" t="s">
        <v>47</v>
      </c>
      <c r="G8" s="31" t="s">
        <v>141</v>
      </c>
      <c r="H8" s="32" t="n">
        <v>1</v>
      </c>
      <c r="I8" s="32" t="n">
        <v>4</v>
      </c>
      <c r="J8" s="32" t="n">
        <v>4</v>
      </c>
      <c r="K8" s="33" t="n">
        <v>10</v>
      </c>
      <c r="L8" s="12" t="n">
        <v>3</v>
      </c>
      <c r="M8" s="12" t="n">
        <v>0.5</v>
      </c>
      <c r="N8" s="12" t="n">
        <v>0.6</v>
      </c>
      <c r="O8" s="12" t="n">
        <v>0.3</v>
      </c>
      <c r="P8" s="34" t="n">
        <f aca="false">IFERROR(N(L8)+N(H8)*(N(M8)+Parámetros!$B$10*(N(N8)+N(O8))),0)</f>
        <v>39.5</v>
      </c>
      <c r="Q8" s="12"/>
      <c r="R8" s="12"/>
      <c r="S8" s="12"/>
      <c r="T8" s="12" t="n">
        <v>0.15</v>
      </c>
      <c r="U8" s="34" t="n">
        <f aca="false">IFERROR(IF(Q8="",N(L8),N(Q8))+N(H8)*(IF(R8="",N(M8),N(R8))+Parámetros!$B$10*(IF(S8="",N(N8),N(S8))+IF(T8="",N(O8),N(T8)))),0)</f>
        <v>33.5</v>
      </c>
      <c r="V8" s="8"/>
      <c r="W8" s="8"/>
      <c r="X8" s="8"/>
      <c r="Y8" s="8" t="s">
        <v>154</v>
      </c>
      <c r="Z8" s="35" t="n">
        <f aca="false">IFERROR(P8-U8,0)</f>
        <v>6</v>
      </c>
      <c r="AA8" s="36" t="n">
        <f aca="false">IFERROR(IF(P8&gt;0,Z8/P8,0),0)</f>
        <v>0.151898734177215</v>
      </c>
      <c r="AB8" s="12" t="n">
        <v>10</v>
      </c>
      <c r="AC8" s="35" t="n">
        <f aca="false">IFERROR(N(H8)*N(AB8),0)</f>
        <v>10</v>
      </c>
      <c r="AD8" s="8" t="s">
        <v>155</v>
      </c>
      <c r="AE8" s="8" t="s">
        <v>156</v>
      </c>
      <c r="AF8" s="8" t="s">
        <v>157</v>
      </c>
    </row>
    <row r="9" customFormat="false" ht="46.25" hidden="false" customHeight="false" outlineLevel="0" collapsed="false">
      <c r="A9" s="30" t="s">
        <v>158</v>
      </c>
      <c r="B9" s="8" t="s">
        <v>159</v>
      </c>
      <c r="C9" s="31" t="s">
        <v>75</v>
      </c>
      <c r="D9" s="31" t="s">
        <v>77</v>
      </c>
      <c r="E9" s="31" t="s">
        <v>78</v>
      </c>
      <c r="F9" s="31" t="s">
        <v>79</v>
      </c>
      <c r="G9" s="31" t="s">
        <v>141</v>
      </c>
      <c r="H9" s="32" t="n">
        <v>1</v>
      </c>
      <c r="I9" s="32" t="n">
        <v>8</v>
      </c>
      <c r="J9" s="32" t="n">
        <v>8</v>
      </c>
      <c r="K9" s="33" t="n">
        <v>25</v>
      </c>
      <c r="L9" s="12" t="n">
        <v>6</v>
      </c>
      <c r="M9" s="12" t="n">
        <v>2</v>
      </c>
      <c r="N9" s="12" t="n">
        <v>0.4</v>
      </c>
      <c r="O9" s="12" t="n">
        <v>0.1</v>
      </c>
      <c r="P9" s="34" t="n">
        <f aca="false">IFERROR(N(L9)+N(H9)*(N(M9)+Parámetros!$B$10*(N(N9)+N(O9))),0)</f>
        <v>28</v>
      </c>
      <c r="Q9" s="12"/>
      <c r="R9" s="12"/>
      <c r="S9" s="12"/>
      <c r="T9" s="12"/>
      <c r="U9" s="34" t="n">
        <f aca="false">IFERROR(IF(Q9="",N(L9),N(Q9))+N(H9)*(IF(R9="",N(M9),N(R9))+Parámetros!$B$10*(IF(S9="",N(N9),N(S9))+IF(T9="",N(O9),N(T9)))),0)</f>
        <v>28</v>
      </c>
      <c r="V9" s="8"/>
      <c r="W9" s="8"/>
      <c r="X9" s="8"/>
      <c r="Y9" s="8"/>
      <c r="Z9" s="35" t="n">
        <f aca="false">IFERROR(P9-U9,0)</f>
        <v>0</v>
      </c>
      <c r="AA9" s="36" t="n">
        <f aca="false">IFERROR(IF(P9&gt;0,Z9/P9,0),0)</f>
        <v>0</v>
      </c>
      <c r="AB9" s="12" t="n">
        <v>12</v>
      </c>
      <c r="AC9" s="35" t="n">
        <f aca="false">IFERROR(N(H9)*N(AB9),0)</f>
        <v>12</v>
      </c>
      <c r="AD9" s="8" t="s">
        <v>160</v>
      </c>
      <c r="AE9" s="8" t="s">
        <v>161</v>
      </c>
      <c r="AF9" s="8" t="s">
        <v>162</v>
      </c>
    </row>
    <row r="10" customFormat="false" ht="46.25" hidden="false" customHeight="false" outlineLevel="0" collapsed="false">
      <c r="A10" s="30" t="s">
        <v>163</v>
      </c>
      <c r="B10" s="8" t="s">
        <v>164</v>
      </c>
      <c r="C10" s="31" t="s">
        <v>80</v>
      </c>
      <c r="D10" s="31" t="s">
        <v>82</v>
      </c>
      <c r="E10" s="31" t="s">
        <v>78</v>
      </c>
      <c r="F10" s="31" t="s">
        <v>47</v>
      </c>
      <c r="G10" s="31" t="s">
        <v>165</v>
      </c>
      <c r="H10" s="32" t="n">
        <v>1</v>
      </c>
      <c r="I10" s="32" t="n">
        <v>10</v>
      </c>
      <c r="J10" s="32" t="n">
        <v>10</v>
      </c>
      <c r="K10" s="33" t="n">
        <v>10</v>
      </c>
      <c r="L10" s="12" t="n">
        <v>3</v>
      </c>
      <c r="M10" s="12" t="n">
        <v>0.5</v>
      </c>
      <c r="N10" s="12" t="n">
        <v>0.6</v>
      </c>
      <c r="O10" s="12" t="n">
        <v>0.3</v>
      </c>
      <c r="P10" s="34" t="n">
        <f aca="false">IFERROR(N(L10)+N(H10)*(N(M10)+Parámetros!$B$10*(N(N10)+N(O10))),0)</f>
        <v>39.5</v>
      </c>
      <c r="Q10" s="12"/>
      <c r="R10" s="12"/>
      <c r="S10" s="12" t="n">
        <v>0.3</v>
      </c>
      <c r="T10" s="12" t="n">
        <v>0.15</v>
      </c>
      <c r="U10" s="34" t="n">
        <f aca="false">IFERROR(IF(Q10="",N(L10),N(Q10))+N(H10)*(IF(R10="",N(M10),N(R10))+Parámetros!$B$10*(IF(S10="",N(N10),N(S10))+IF(T10="",N(O10),N(T10)))),0)</f>
        <v>21.5</v>
      </c>
      <c r="V10" s="8"/>
      <c r="W10" s="8"/>
      <c r="X10" s="8" t="s">
        <v>166</v>
      </c>
      <c r="Y10" s="8" t="s">
        <v>167</v>
      </c>
      <c r="Z10" s="35" t="n">
        <f aca="false">IFERROR(P10-U10,0)</f>
        <v>18</v>
      </c>
      <c r="AA10" s="36" t="n">
        <f aca="false">IFERROR(IF(P10&gt;0,Z10/P10,0),0)</f>
        <v>0.455696202531646</v>
      </c>
      <c r="AB10" s="12" t="n">
        <v>10</v>
      </c>
      <c r="AC10" s="35" t="n">
        <f aca="false">IFERROR(N(H10)*N(AB10),0)</f>
        <v>10</v>
      </c>
      <c r="AD10" s="8" t="s">
        <v>168</v>
      </c>
      <c r="AE10" s="8" t="s">
        <v>169</v>
      </c>
      <c r="AF10" s="8" t="s">
        <v>170</v>
      </c>
    </row>
    <row r="11" customFormat="false" ht="46.25" hidden="false" customHeight="false" outlineLevel="0" collapsed="false">
      <c r="A11" s="30" t="s">
        <v>171</v>
      </c>
      <c r="B11" s="8" t="s">
        <v>172</v>
      </c>
      <c r="C11" s="31" t="s">
        <v>80</v>
      </c>
      <c r="D11" s="31" t="s">
        <v>77</v>
      </c>
      <c r="E11" s="31" t="s">
        <v>78</v>
      </c>
      <c r="F11" s="31" t="s">
        <v>93</v>
      </c>
      <c r="G11" s="31" t="s">
        <v>141</v>
      </c>
      <c r="H11" s="32" t="n">
        <v>1</v>
      </c>
      <c r="I11" s="32" t="n">
        <v>13</v>
      </c>
      <c r="J11" s="32" t="n">
        <v>13</v>
      </c>
      <c r="K11" s="33" t="n">
        <v>25</v>
      </c>
      <c r="L11" s="12" t="n">
        <v>3</v>
      </c>
      <c r="M11" s="12" t="n">
        <v>0.5</v>
      </c>
      <c r="N11" s="12" t="n">
        <v>1</v>
      </c>
      <c r="O11" s="12" t="n">
        <v>0.3</v>
      </c>
      <c r="P11" s="34" t="n">
        <f aca="false">IFERROR(N(L11)+N(H11)*(N(M11)+Parámetros!$B$10*(N(N11)+N(O11))),0)</f>
        <v>55.5</v>
      </c>
      <c r="Q11" s="12"/>
      <c r="R11" s="12"/>
      <c r="S11" s="12"/>
      <c r="T11" s="12"/>
      <c r="U11" s="34" t="n">
        <f aca="false">IFERROR(IF(Q11="",N(L11),N(Q11))+N(H11)*(IF(R11="",N(M11),N(R11))+Parámetros!$B$10*(IF(S11="",N(N11),N(S11))+IF(T11="",N(O11),N(T11)))),0)</f>
        <v>55.5</v>
      </c>
      <c r="V11" s="8"/>
      <c r="W11" s="8"/>
      <c r="X11" s="8" t="s">
        <v>173</v>
      </c>
      <c r="Y11" s="8"/>
      <c r="Z11" s="35" t="n">
        <f aca="false">IFERROR(P11-U11,0)</f>
        <v>0</v>
      </c>
      <c r="AA11" s="36" t="n">
        <f aca="false">IFERROR(IF(P11&gt;0,Z11/P11,0),0)</f>
        <v>0</v>
      </c>
      <c r="AB11" s="12" t="n">
        <v>25</v>
      </c>
      <c r="AC11" s="35" t="n">
        <f aca="false">IFERROR(N(H11)*N(AB11),0)</f>
        <v>25</v>
      </c>
      <c r="AD11" s="8" t="s">
        <v>174</v>
      </c>
      <c r="AE11" s="8" t="s">
        <v>175</v>
      </c>
      <c r="AF11" s="8" t="s">
        <v>176</v>
      </c>
    </row>
    <row r="12" customFormat="false" ht="46.25" hidden="false" customHeight="false" outlineLevel="0" collapsed="false">
      <c r="A12" s="30" t="s">
        <v>177</v>
      </c>
      <c r="B12" s="8" t="s">
        <v>178</v>
      </c>
      <c r="C12" s="31" t="s">
        <v>75</v>
      </c>
      <c r="D12" s="31" t="s">
        <v>77</v>
      </c>
      <c r="E12" s="31" t="s">
        <v>78</v>
      </c>
      <c r="F12" s="31" t="s">
        <v>79</v>
      </c>
      <c r="G12" s="31" t="s">
        <v>165</v>
      </c>
      <c r="H12" s="32" t="n">
        <v>1</v>
      </c>
      <c r="I12" s="32" t="n">
        <v>15</v>
      </c>
      <c r="J12" s="32" t="n">
        <v>15</v>
      </c>
      <c r="K12" s="33" t="n">
        <v>30</v>
      </c>
      <c r="L12" s="12" t="n">
        <v>8</v>
      </c>
      <c r="M12" s="12" t="n">
        <v>2</v>
      </c>
      <c r="N12" s="12" t="n">
        <v>0.5</v>
      </c>
      <c r="O12" s="12" t="n">
        <v>0.1</v>
      </c>
      <c r="P12" s="34" t="n">
        <f aca="false">IFERROR(N(L12)+N(H12)*(N(M12)+Parámetros!$B$10*(N(N12)+N(O12))),0)</f>
        <v>34</v>
      </c>
      <c r="Q12" s="12"/>
      <c r="R12" s="12"/>
      <c r="S12" s="12"/>
      <c r="T12" s="12"/>
      <c r="U12" s="34" t="n">
        <f aca="false">IFERROR(IF(Q12="",N(L12),N(Q12))+N(H12)*(IF(R12="",N(M12),N(R12))+Parámetros!$B$10*(IF(S12="",N(N12),N(S12))+IF(T12="",N(O12),N(T12)))),0)</f>
        <v>34</v>
      </c>
      <c r="V12" s="8"/>
      <c r="W12" s="8"/>
      <c r="X12" s="8"/>
      <c r="Y12" s="8"/>
      <c r="Z12" s="35" t="n">
        <f aca="false">IFERROR(P12-U12,0)</f>
        <v>0</v>
      </c>
      <c r="AA12" s="36" t="n">
        <f aca="false">IFERROR(IF(P12&gt;0,Z12/P12,0),0)</f>
        <v>0</v>
      </c>
      <c r="AB12" s="12" t="n">
        <v>22</v>
      </c>
      <c r="AC12" s="35" t="n">
        <f aca="false">IFERROR(N(H12)*N(AB12),0)</f>
        <v>22</v>
      </c>
      <c r="AD12" s="8" t="s">
        <v>179</v>
      </c>
      <c r="AE12" s="8" t="s">
        <v>161</v>
      </c>
      <c r="AF12" s="8" t="s">
        <v>180</v>
      </c>
    </row>
    <row r="13" customFormat="false" ht="46.25" hidden="false" customHeight="false" outlineLevel="0" collapsed="false">
      <c r="A13" s="30" t="s">
        <v>181</v>
      </c>
      <c r="B13" s="8" t="s">
        <v>182</v>
      </c>
      <c r="C13" s="31" t="s">
        <v>96</v>
      </c>
      <c r="D13" s="31" t="s">
        <v>88</v>
      </c>
      <c r="E13" s="31" t="s">
        <v>98</v>
      </c>
      <c r="F13" s="31" t="s">
        <v>47</v>
      </c>
      <c r="G13" s="31" t="s">
        <v>183</v>
      </c>
      <c r="H13" s="32" t="n">
        <v>8</v>
      </c>
      <c r="I13" s="32" t="n">
        <v>6</v>
      </c>
      <c r="J13" s="32" t="n">
        <v>14</v>
      </c>
      <c r="K13" s="33" t="n">
        <v>0</v>
      </c>
      <c r="L13" s="12" t="n">
        <v>0.5</v>
      </c>
      <c r="M13" s="12" t="n">
        <v>0.5</v>
      </c>
      <c r="N13" s="12" t="n">
        <v>0</v>
      </c>
      <c r="O13" s="12" t="n">
        <v>0</v>
      </c>
      <c r="P13" s="34" t="n">
        <f aca="false">IFERROR(N(L13)+N(H13)*(N(M13)+Parámetros!$B$10*(N(N13)+N(O13))),0)</f>
        <v>4.5</v>
      </c>
      <c r="Q13" s="12"/>
      <c r="R13" s="12" t="n">
        <v>0.3</v>
      </c>
      <c r="S13" s="12"/>
      <c r="T13" s="12"/>
      <c r="U13" s="34" t="n">
        <f aca="false">IFERROR(IF(Q13="",N(L13),N(Q13))+N(H13)*(IF(R13="",N(M13),N(R13))+Parámetros!$B$10*(IF(S13="",N(N13),N(S13))+IF(T13="",N(O13),N(T13)))),0)</f>
        <v>2.9</v>
      </c>
      <c r="V13" s="8"/>
      <c r="W13" s="8" t="s">
        <v>184</v>
      </c>
      <c r="X13" s="8"/>
      <c r="Y13" s="8"/>
      <c r="Z13" s="35" t="n">
        <f aca="false">IFERROR(P13-U13,0)</f>
        <v>1.6</v>
      </c>
      <c r="AA13" s="36" t="n">
        <f aca="false">IFERROR(IF(P13&gt;0,Z13/P13,0),0)</f>
        <v>0.355555555555556</v>
      </c>
      <c r="AB13" s="12" t="n">
        <v>0.5</v>
      </c>
      <c r="AC13" s="35" t="n">
        <f aca="false">IFERROR(N(H13)*N(AB13),0)</f>
        <v>4</v>
      </c>
      <c r="AD13" s="8" t="s">
        <v>185</v>
      </c>
      <c r="AE13" s="8" t="s">
        <v>186</v>
      </c>
      <c r="AF13" s="8" t="s">
        <v>187</v>
      </c>
    </row>
    <row r="14" customFormat="false" ht="15" hidden="false" customHeight="false" outlineLevel="0" collapsed="false">
      <c r="A14" s="30" t="s">
        <v>188</v>
      </c>
      <c r="B14" s="8"/>
      <c r="C14" s="31"/>
      <c r="D14" s="31"/>
      <c r="E14" s="31"/>
      <c r="F14" s="31"/>
      <c r="G14" s="31"/>
      <c r="H14" s="32"/>
      <c r="I14" s="32"/>
      <c r="J14" s="32"/>
      <c r="K14" s="33"/>
      <c r="L14" s="12"/>
      <c r="M14" s="12"/>
      <c r="N14" s="12"/>
      <c r="O14" s="12"/>
      <c r="P14" s="34" t="n">
        <f aca="false">IFERROR(N(L14)+N(H14)*(N(M14)+Parámetros!$B$10*(N(N14)+N(O14))),0)</f>
        <v>0</v>
      </c>
      <c r="Q14" s="12"/>
      <c r="R14" s="12"/>
      <c r="S14" s="12"/>
      <c r="T14" s="12"/>
      <c r="U14" s="34" t="n">
        <f aca="false">IFERROR(IF(Q14="",N(L14),N(Q14))+N(H14)*(IF(R14="",N(M14),N(R14))+Parámetros!$B$10*(IF(S14="",N(N14),N(S14))+IF(T14="",N(O14),N(T14)))),0)</f>
        <v>0</v>
      </c>
      <c r="V14" s="8"/>
      <c r="W14" s="8"/>
      <c r="X14" s="8"/>
      <c r="Y14" s="8"/>
      <c r="Z14" s="35" t="n">
        <f aca="false">IFERROR(P14-U14,0)</f>
        <v>0</v>
      </c>
      <c r="AA14" s="36" t="n">
        <f aca="false">IFERROR(IF(P14&gt;0,Z14/P14,0),0)</f>
        <v>0</v>
      </c>
      <c r="AB14" s="12"/>
      <c r="AC14" s="35" t="n">
        <f aca="false">IFERROR(N(H14)*N(AB14),0)</f>
        <v>0</v>
      </c>
      <c r="AD14" s="8"/>
      <c r="AE14" s="8"/>
      <c r="AF14" s="8"/>
    </row>
    <row r="15" customFormat="false" ht="15" hidden="false" customHeight="false" outlineLevel="0" collapsed="false">
      <c r="A15" s="30" t="s">
        <v>189</v>
      </c>
      <c r="B15" s="8"/>
      <c r="C15" s="31"/>
      <c r="D15" s="31"/>
      <c r="E15" s="31"/>
      <c r="F15" s="31"/>
      <c r="G15" s="31"/>
      <c r="H15" s="32"/>
      <c r="I15" s="32"/>
      <c r="J15" s="32"/>
      <c r="K15" s="33"/>
      <c r="L15" s="12"/>
      <c r="M15" s="12"/>
      <c r="N15" s="12"/>
      <c r="O15" s="12"/>
      <c r="P15" s="34" t="n">
        <f aca="false">IFERROR(N(L15)+N(H15)*(N(M15)+Parámetros!$B$10*(N(N15)+N(O15))),0)</f>
        <v>0</v>
      </c>
      <c r="Q15" s="12"/>
      <c r="R15" s="12"/>
      <c r="S15" s="12"/>
      <c r="T15" s="12"/>
      <c r="U15" s="34" t="n">
        <f aca="false">IFERROR(IF(Q15="",N(L15),N(Q15))+N(H15)*(IF(R15="",N(M15),N(R15))+Parámetros!$B$10*(IF(S15="",N(N15),N(S15))+IF(T15="",N(O15),N(T15)))),0)</f>
        <v>0</v>
      </c>
      <c r="V15" s="8"/>
      <c r="W15" s="8"/>
      <c r="X15" s="8"/>
      <c r="Y15" s="8"/>
      <c r="Z15" s="35" t="n">
        <f aca="false">IFERROR(P15-U15,0)</f>
        <v>0</v>
      </c>
      <c r="AA15" s="36" t="n">
        <f aca="false">IFERROR(IF(P15&gt;0,Z15/P15,0),0)</f>
        <v>0</v>
      </c>
      <c r="AB15" s="12"/>
      <c r="AC15" s="35" t="n">
        <f aca="false">IFERROR(N(H15)*N(AB15),0)</f>
        <v>0</v>
      </c>
      <c r="AD15" s="8"/>
      <c r="AE15" s="8"/>
      <c r="AF15" s="8"/>
    </row>
    <row r="16" customFormat="false" ht="15" hidden="false" customHeight="false" outlineLevel="0" collapsed="false">
      <c r="A16" s="30" t="s">
        <v>190</v>
      </c>
      <c r="B16" s="8"/>
      <c r="C16" s="31"/>
      <c r="D16" s="31"/>
      <c r="E16" s="31"/>
      <c r="F16" s="31"/>
      <c r="G16" s="31"/>
      <c r="H16" s="32"/>
      <c r="I16" s="32"/>
      <c r="J16" s="32"/>
      <c r="K16" s="33"/>
      <c r="L16" s="12"/>
      <c r="M16" s="12"/>
      <c r="N16" s="12"/>
      <c r="O16" s="12"/>
      <c r="P16" s="34" t="n">
        <f aca="false">IFERROR(N(L16)+N(H16)*(N(M16)+Parámetros!$B$10*(N(N16)+N(O16))),0)</f>
        <v>0</v>
      </c>
      <c r="Q16" s="12"/>
      <c r="R16" s="12"/>
      <c r="S16" s="12"/>
      <c r="T16" s="12"/>
      <c r="U16" s="34" t="n">
        <f aca="false">IFERROR(IF(Q16="",N(L16),N(Q16))+N(H16)*(IF(R16="",N(M16),N(R16))+Parámetros!$B$10*(IF(S16="",N(N16),N(S16))+IF(T16="",N(O16),N(T16)))),0)</f>
        <v>0</v>
      </c>
      <c r="V16" s="8"/>
      <c r="W16" s="8"/>
      <c r="X16" s="8"/>
      <c r="Y16" s="8"/>
      <c r="Z16" s="35" t="n">
        <f aca="false">IFERROR(P16-U16,0)</f>
        <v>0</v>
      </c>
      <c r="AA16" s="36" t="n">
        <f aca="false">IFERROR(IF(P16&gt;0,Z16/P16,0),0)</f>
        <v>0</v>
      </c>
      <c r="AB16" s="12"/>
      <c r="AC16" s="35" t="n">
        <f aca="false">IFERROR(N(H16)*N(AB16),0)</f>
        <v>0</v>
      </c>
      <c r="AD16" s="8"/>
      <c r="AE16" s="8"/>
      <c r="AF16" s="8"/>
    </row>
    <row r="17" customFormat="false" ht="15" hidden="false" customHeight="false" outlineLevel="0" collapsed="false">
      <c r="A17" s="30" t="s">
        <v>191</v>
      </c>
      <c r="B17" s="8"/>
      <c r="C17" s="31"/>
      <c r="D17" s="31"/>
      <c r="E17" s="31"/>
      <c r="F17" s="31"/>
      <c r="G17" s="31"/>
      <c r="H17" s="32"/>
      <c r="I17" s="32"/>
      <c r="J17" s="32"/>
      <c r="K17" s="33"/>
      <c r="L17" s="12"/>
      <c r="M17" s="12"/>
      <c r="N17" s="12"/>
      <c r="O17" s="12"/>
      <c r="P17" s="34" t="n">
        <f aca="false">IFERROR(N(L17)+N(H17)*(N(M17)+Parámetros!$B$10*(N(N17)+N(O17))),0)</f>
        <v>0</v>
      </c>
      <c r="Q17" s="12"/>
      <c r="R17" s="12"/>
      <c r="S17" s="12"/>
      <c r="T17" s="12"/>
      <c r="U17" s="34" t="n">
        <f aca="false">IFERROR(IF(Q17="",N(L17),N(Q17))+N(H17)*(IF(R17="",N(M17),N(R17))+Parámetros!$B$10*(IF(S17="",N(N17),N(S17))+IF(T17="",N(O17),N(T17)))),0)</f>
        <v>0</v>
      </c>
      <c r="V17" s="8"/>
      <c r="W17" s="8"/>
      <c r="X17" s="8"/>
      <c r="Y17" s="8"/>
      <c r="Z17" s="35" t="n">
        <f aca="false">IFERROR(P17-U17,0)</f>
        <v>0</v>
      </c>
      <c r="AA17" s="36" t="n">
        <f aca="false">IFERROR(IF(P17&gt;0,Z17/P17,0),0)</f>
        <v>0</v>
      </c>
      <c r="AB17" s="12"/>
      <c r="AC17" s="35" t="n">
        <f aca="false">IFERROR(N(H17)*N(AB17),0)</f>
        <v>0</v>
      </c>
      <c r="AD17" s="8"/>
      <c r="AE17" s="8"/>
      <c r="AF17" s="8"/>
    </row>
    <row r="18" customFormat="false" ht="15" hidden="false" customHeight="false" outlineLevel="0" collapsed="false">
      <c r="A18" s="30" t="s">
        <v>192</v>
      </c>
      <c r="B18" s="8"/>
      <c r="C18" s="31"/>
      <c r="D18" s="31"/>
      <c r="E18" s="31"/>
      <c r="F18" s="31"/>
      <c r="G18" s="31"/>
      <c r="H18" s="32"/>
      <c r="I18" s="32"/>
      <c r="J18" s="32"/>
      <c r="K18" s="33"/>
      <c r="L18" s="12"/>
      <c r="M18" s="12"/>
      <c r="N18" s="12"/>
      <c r="O18" s="12"/>
      <c r="P18" s="34" t="n">
        <f aca="false">IFERROR(N(L18)+N(H18)*(N(M18)+Parámetros!$B$10*(N(N18)+N(O18))),0)</f>
        <v>0</v>
      </c>
      <c r="Q18" s="12"/>
      <c r="R18" s="12"/>
      <c r="S18" s="12"/>
      <c r="T18" s="12"/>
      <c r="U18" s="34" t="n">
        <f aca="false">IFERROR(IF(Q18="",N(L18),N(Q18))+N(H18)*(IF(R18="",N(M18),N(R18))+Parámetros!$B$10*(IF(S18="",N(N18),N(S18))+IF(T18="",N(O18),N(T18)))),0)</f>
        <v>0</v>
      </c>
      <c r="V18" s="8"/>
      <c r="W18" s="8"/>
      <c r="X18" s="8"/>
      <c r="Y18" s="8"/>
      <c r="Z18" s="35" t="n">
        <f aca="false">IFERROR(P18-U18,0)</f>
        <v>0</v>
      </c>
      <c r="AA18" s="36" t="n">
        <f aca="false">IFERROR(IF(P18&gt;0,Z18/P18,0),0)</f>
        <v>0</v>
      </c>
      <c r="AB18" s="12"/>
      <c r="AC18" s="35" t="n">
        <f aca="false">IFERROR(N(H18)*N(AB18),0)</f>
        <v>0</v>
      </c>
      <c r="AD18" s="8"/>
      <c r="AE18" s="8"/>
      <c r="AF18" s="8"/>
    </row>
    <row r="19" customFormat="false" ht="15" hidden="false" customHeight="false" outlineLevel="0" collapsed="false">
      <c r="A19" s="30" t="s">
        <v>193</v>
      </c>
      <c r="B19" s="8"/>
      <c r="C19" s="31"/>
      <c r="D19" s="31"/>
      <c r="E19" s="31"/>
      <c r="F19" s="31"/>
      <c r="G19" s="31"/>
      <c r="H19" s="32"/>
      <c r="I19" s="32"/>
      <c r="J19" s="32"/>
      <c r="K19" s="33"/>
      <c r="L19" s="12"/>
      <c r="M19" s="12"/>
      <c r="N19" s="12"/>
      <c r="O19" s="12"/>
      <c r="P19" s="34" t="n">
        <f aca="false">IFERROR(N(L19)+N(H19)*(N(M19)+Parámetros!$B$10*(N(N19)+N(O19))),0)</f>
        <v>0</v>
      </c>
      <c r="Q19" s="12"/>
      <c r="R19" s="12"/>
      <c r="S19" s="12"/>
      <c r="T19" s="12"/>
      <c r="U19" s="34" t="n">
        <f aca="false">IFERROR(IF(Q19="",N(L19),N(Q19))+N(H19)*(IF(R19="",N(M19),N(R19))+Parámetros!$B$10*(IF(S19="",N(N19),N(S19))+IF(T19="",N(O19),N(T19)))),0)</f>
        <v>0</v>
      </c>
      <c r="V19" s="8"/>
      <c r="W19" s="8"/>
      <c r="X19" s="8"/>
      <c r="Y19" s="8"/>
      <c r="Z19" s="35" t="n">
        <f aca="false">IFERROR(P19-U19,0)</f>
        <v>0</v>
      </c>
      <c r="AA19" s="36" t="n">
        <f aca="false">IFERROR(IF(P19&gt;0,Z19/P19,0),0)</f>
        <v>0</v>
      </c>
      <c r="AB19" s="12"/>
      <c r="AC19" s="35" t="n">
        <f aca="false">IFERROR(N(H19)*N(AB19),0)</f>
        <v>0</v>
      </c>
      <c r="AD19" s="8"/>
      <c r="AE19" s="8"/>
      <c r="AF19" s="8"/>
    </row>
    <row r="20" customFormat="false" ht="15" hidden="false" customHeight="false" outlineLevel="0" collapsed="false">
      <c r="A20" s="30" t="s">
        <v>194</v>
      </c>
      <c r="B20" s="8"/>
      <c r="C20" s="31"/>
      <c r="D20" s="31"/>
      <c r="E20" s="31"/>
      <c r="F20" s="31"/>
      <c r="G20" s="31"/>
      <c r="H20" s="32"/>
      <c r="I20" s="32"/>
      <c r="J20" s="32"/>
      <c r="K20" s="33"/>
      <c r="L20" s="12"/>
      <c r="M20" s="12"/>
      <c r="N20" s="12"/>
      <c r="O20" s="12"/>
      <c r="P20" s="34" t="n">
        <f aca="false">IFERROR(N(L20)+N(H20)*(N(M20)+Parámetros!$B$10*(N(N20)+N(O20))),0)</f>
        <v>0</v>
      </c>
      <c r="Q20" s="12"/>
      <c r="R20" s="12"/>
      <c r="S20" s="12"/>
      <c r="T20" s="12"/>
      <c r="U20" s="34" t="n">
        <f aca="false">IFERROR(IF(Q20="",N(L20),N(Q20))+N(H20)*(IF(R20="",N(M20),N(R20))+Parámetros!$B$10*(IF(S20="",N(N20),N(S20))+IF(T20="",N(O20),N(T20)))),0)</f>
        <v>0</v>
      </c>
      <c r="V20" s="8"/>
      <c r="W20" s="8"/>
      <c r="X20" s="8"/>
      <c r="Y20" s="8"/>
      <c r="Z20" s="35" t="n">
        <f aca="false">IFERROR(P20-U20,0)</f>
        <v>0</v>
      </c>
      <c r="AA20" s="36" t="n">
        <f aca="false">IFERROR(IF(P20&gt;0,Z20/P20,0),0)</f>
        <v>0</v>
      </c>
      <c r="AB20" s="12"/>
      <c r="AC20" s="35" t="n">
        <f aca="false">IFERROR(N(H20)*N(AB20),0)</f>
        <v>0</v>
      </c>
      <c r="AD20" s="8"/>
      <c r="AE20" s="8"/>
      <c r="AF20" s="8"/>
    </row>
    <row r="21" customFormat="false" ht="15" hidden="false" customHeight="false" outlineLevel="0" collapsed="false">
      <c r="A21" s="30" t="s">
        <v>195</v>
      </c>
      <c r="B21" s="8"/>
      <c r="C21" s="31"/>
      <c r="D21" s="31"/>
      <c r="E21" s="31"/>
      <c r="F21" s="31"/>
      <c r="G21" s="31"/>
      <c r="H21" s="32"/>
      <c r="I21" s="32"/>
      <c r="J21" s="32"/>
      <c r="K21" s="33"/>
      <c r="L21" s="12"/>
      <c r="M21" s="12"/>
      <c r="N21" s="12"/>
      <c r="O21" s="12"/>
      <c r="P21" s="34" t="n">
        <f aca="false">IFERROR(N(L21)+N(H21)*(N(M21)+Parámetros!$B$10*(N(N21)+N(O21))),0)</f>
        <v>0</v>
      </c>
      <c r="Q21" s="12"/>
      <c r="R21" s="12"/>
      <c r="S21" s="12"/>
      <c r="T21" s="12"/>
      <c r="U21" s="34" t="n">
        <f aca="false">IFERROR(IF(Q21="",N(L21),N(Q21))+N(H21)*(IF(R21="",N(M21),N(R21))+Parámetros!$B$10*(IF(S21="",N(N21),N(S21))+IF(T21="",N(O21),N(T21)))),0)</f>
        <v>0</v>
      </c>
      <c r="V21" s="8"/>
      <c r="W21" s="8"/>
      <c r="X21" s="8"/>
      <c r="Y21" s="8"/>
      <c r="Z21" s="35" t="n">
        <f aca="false">IFERROR(P21-U21,0)</f>
        <v>0</v>
      </c>
      <c r="AA21" s="36" t="n">
        <f aca="false">IFERROR(IF(P21&gt;0,Z21/P21,0),0)</f>
        <v>0</v>
      </c>
      <c r="AB21" s="12"/>
      <c r="AC21" s="35" t="n">
        <f aca="false">IFERROR(N(H21)*N(AB21),0)</f>
        <v>0</v>
      </c>
      <c r="AD21" s="8"/>
      <c r="AE21" s="8"/>
      <c r="AF21" s="8"/>
    </row>
    <row r="22" customFormat="false" ht="15" hidden="false" customHeight="false" outlineLevel="0" collapsed="false">
      <c r="A22" s="30" t="s">
        <v>196</v>
      </c>
      <c r="B22" s="8"/>
      <c r="C22" s="31"/>
      <c r="D22" s="31"/>
      <c r="E22" s="31"/>
      <c r="F22" s="31"/>
      <c r="G22" s="31"/>
      <c r="H22" s="32"/>
      <c r="I22" s="32"/>
      <c r="J22" s="32"/>
      <c r="K22" s="33"/>
      <c r="L22" s="12"/>
      <c r="M22" s="12"/>
      <c r="N22" s="12"/>
      <c r="O22" s="12"/>
      <c r="P22" s="34" t="n">
        <f aca="false">IFERROR(N(L22)+N(H22)*(N(M22)+Parámetros!$B$10*(N(N22)+N(O22))),0)</f>
        <v>0</v>
      </c>
      <c r="Q22" s="12"/>
      <c r="R22" s="12"/>
      <c r="S22" s="12"/>
      <c r="T22" s="12"/>
      <c r="U22" s="34" t="n">
        <f aca="false">IFERROR(IF(Q22="",N(L22),N(Q22))+N(H22)*(IF(R22="",N(M22),N(R22))+Parámetros!$B$10*(IF(S22="",N(N22),N(S22))+IF(T22="",N(O22),N(T22)))),0)</f>
        <v>0</v>
      </c>
      <c r="V22" s="8"/>
      <c r="W22" s="8"/>
      <c r="X22" s="8"/>
      <c r="Y22" s="8"/>
      <c r="Z22" s="35" t="n">
        <f aca="false">IFERROR(P22-U22,0)</f>
        <v>0</v>
      </c>
      <c r="AA22" s="36" t="n">
        <f aca="false">IFERROR(IF(P22&gt;0,Z22/P22,0),0)</f>
        <v>0</v>
      </c>
      <c r="AB22" s="12"/>
      <c r="AC22" s="35" t="n">
        <f aca="false">IFERROR(N(H22)*N(AB22),0)</f>
        <v>0</v>
      </c>
      <c r="AD22" s="8"/>
      <c r="AE22" s="8"/>
      <c r="AF22" s="8"/>
    </row>
    <row r="23" customFormat="false" ht="15" hidden="false" customHeight="false" outlineLevel="0" collapsed="false">
      <c r="A23" s="30" t="s">
        <v>197</v>
      </c>
      <c r="B23" s="8"/>
      <c r="C23" s="31"/>
      <c r="D23" s="31"/>
      <c r="E23" s="31"/>
      <c r="F23" s="31"/>
      <c r="G23" s="31"/>
      <c r="H23" s="32"/>
      <c r="I23" s="32"/>
      <c r="J23" s="32"/>
      <c r="K23" s="33"/>
      <c r="L23" s="12"/>
      <c r="M23" s="12"/>
      <c r="N23" s="12"/>
      <c r="O23" s="12"/>
      <c r="P23" s="34" t="n">
        <f aca="false">IFERROR(N(L23)+N(H23)*(N(M23)+Parámetros!$B$10*(N(N23)+N(O23))),0)</f>
        <v>0</v>
      </c>
      <c r="Q23" s="12"/>
      <c r="R23" s="12"/>
      <c r="S23" s="12"/>
      <c r="T23" s="12"/>
      <c r="U23" s="34" t="n">
        <f aca="false">IFERROR(IF(Q23="",N(L23),N(Q23))+N(H23)*(IF(R23="",N(M23),N(R23))+Parámetros!$B$10*(IF(S23="",N(N23),N(S23))+IF(T23="",N(O23),N(T23)))),0)</f>
        <v>0</v>
      </c>
      <c r="V23" s="8"/>
      <c r="W23" s="8"/>
      <c r="X23" s="8"/>
      <c r="Y23" s="8"/>
      <c r="Z23" s="35" t="n">
        <f aca="false">IFERROR(P23-U23,0)</f>
        <v>0</v>
      </c>
      <c r="AA23" s="36" t="n">
        <f aca="false">IFERROR(IF(P23&gt;0,Z23/P23,0),0)</f>
        <v>0</v>
      </c>
      <c r="AB23" s="12"/>
      <c r="AC23" s="35" t="n">
        <f aca="false">IFERROR(N(H23)*N(AB23),0)</f>
        <v>0</v>
      </c>
      <c r="AD23" s="8"/>
      <c r="AE23" s="8"/>
      <c r="AF23" s="8"/>
    </row>
    <row r="24" customFormat="false" ht="15" hidden="false" customHeight="false" outlineLevel="0" collapsed="false">
      <c r="A24" s="30" t="s">
        <v>198</v>
      </c>
      <c r="B24" s="8"/>
      <c r="C24" s="31"/>
      <c r="D24" s="31"/>
      <c r="E24" s="31"/>
      <c r="F24" s="31"/>
      <c r="G24" s="31"/>
      <c r="H24" s="32"/>
      <c r="I24" s="32"/>
      <c r="J24" s="32"/>
      <c r="K24" s="33"/>
      <c r="L24" s="12"/>
      <c r="M24" s="12"/>
      <c r="N24" s="12"/>
      <c r="O24" s="12"/>
      <c r="P24" s="34" t="n">
        <f aca="false">IFERROR(N(L24)+N(H24)*(N(M24)+Parámetros!$B$10*(N(N24)+N(O24))),0)</f>
        <v>0</v>
      </c>
      <c r="Q24" s="12"/>
      <c r="R24" s="12"/>
      <c r="S24" s="12"/>
      <c r="T24" s="12"/>
      <c r="U24" s="34" t="n">
        <f aca="false">IFERROR(IF(Q24="",N(L24),N(Q24))+N(H24)*(IF(R24="",N(M24),N(R24))+Parámetros!$B$10*(IF(S24="",N(N24),N(S24))+IF(T24="",N(O24),N(T24)))),0)</f>
        <v>0</v>
      </c>
      <c r="V24" s="8"/>
      <c r="W24" s="8"/>
      <c r="X24" s="8"/>
      <c r="Y24" s="8"/>
      <c r="Z24" s="35" t="n">
        <f aca="false">IFERROR(P24-U24,0)</f>
        <v>0</v>
      </c>
      <c r="AA24" s="36" t="n">
        <f aca="false">IFERROR(IF(P24&gt;0,Z24/P24,0),0)</f>
        <v>0</v>
      </c>
      <c r="AB24" s="12"/>
      <c r="AC24" s="35" t="n">
        <f aca="false">IFERROR(N(H24)*N(AB24),0)</f>
        <v>0</v>
      </c>
      <c r="AD24" s="8"/>
      <c r="AE24" s="8"/>
      <c r="AF24" s="8"/>
    </row>
    <row r="25" customFormat="false" ht="15" hidden="false" customHeight="false" outlineLevel="0" collapsed="false">
      <c r="A25" s="30" t="s">
        <v>199</v>
      </c>
      <c r="B25" s="8"/>
      <c r="C25" s="31"/>
      <c r="D25" s="31"/>
      <c r="E25" s="31"/>
      <c r="F25" s="31"/>
      <c r="G25" s="31"/>
      <c r="H25" s="32"/>
      <c r="I25" s="32"/>
      <c r="J25" s="32"/>
      <c r="K25" s="33"/>
      <c r="L25" s="12"/>
      <c r="M25" s="12"/>
      <c r="N25" s="12"/>
      <c r="O25" s="12"/>
      <c r="P25" s="34" t="n">
        <f aca="false">IFERROR(N(L25)+N(H25)*(N(M25)+Parámetros!$B$10*(N(N25)+N(O25))),0)</f>
        <v>0</v>
      </c>
      <c r="Q25" s="12"/>
      <c r="R25" s="12"/>
      <c r="S25" s="12"/>
      <c r="T25" s="12"/>
      <c r="U25" s="34" t="n">
        <f aca="false">IFERROR(IF(Q25="",N(L25),N(Q25))+N(H25)*(IF(R25="",N(M25),N(R25))+Parámetros!$B$10*(IF(S25="",N(N25),N(S25))+IF(T25="",N(O25),N(T25)))),0)</f>
        <v>0</v>
      </c>
      <c r="V25" s="8"/>
      <c r="W25" s="8"/>
      <c r="X25" s="8"/>
      <c r="Y25" s="8"/>
      <c r="Z25" s="35" t="n">
        <f aca="false">IFERROR(P25-U25,0)</f>
        <v>0</v>
      </c>
      <c r="AA25" s="36" t="n">
        <f aca="false">IFERROR(IF(P25&gt;0,Z25/P25,0),0)</f>
        <v>0</v>
      </c>
      <c r="AB25" s="12"/>
      <c r="AC25" s="35" t="n">
        <f aca="false">IFERROR(N(H25)*N(AB25),0)</f>
        <v>0</v>
      </c>
      <c r="AD25" s="8"/>
      <c r="AE25" s="8"/>
      <c r="AF25" s="8"/>
    </row>
    <row r="26" customFormat="false" ht="15" hidden="false" customHeight="false" outlineLevel="0" collapsed="false">
      <c r="A26" s="30" t="s">
        <v>200</v>
      </c>
      <c r="B26" s="8"/>
      <c r="C26" s="31"/>
      <c r="D26" s="31"/>
      <c r="E26" s="31"/>
      <c r="F26" s="31"/>
      <c r="G26" s="31"/>
      <c r="H26" s="32"/>
      <c r="I26" s="32"/>
      <c r="J26" s="32"/>
      <c r="K26" s="33"/>
      <c r="L26" s="12"/>
      <c r="M26" s="12"/>
      <c r="N26" s="12"/>
      <c r="O26" s="12"/>
      <c r="P26" s="34" t="n">
        <f aca="false">IFERROR(N(L26)+N(H26)*(N(M26)+Parámetros!$B$10*(N(N26)+N(O26))),0)</f>
        <v>0</v>
      </c>
      <c r="Q26" s="12"/>
      <c r="R26" s="12"/>
      <c r="S26" s="12"/>
      <c r="T26" s="12"/>
      <c r="U26" s="34" t="n">
        <f aca="false">IFERROR(IF(Q26="",N(L26),N(Q26))+N(H26)*(IF(R26="",N(M26),N(R26))+Parámetros!$B$10*(IF(S26="",N(N26),N(S26))+IF(T26="",N(O26),N(T26)))),0)</f>
        <v>0</v>
      </c>
      <c r="V26" s="8"/>
      <c r="W26" s="8"/>
      <c r="X26" s="8"/>
      <c r="Y26" s="8"/>
      <c r="Z26" s="35" t="n">
        <f aca="false">IFERROR(P26-U26,0)</f>
        <v>0</v>
      </c>
      <c r="AA26" s="36" t="n">
        <f aca="false">IFERROR(IF(P26&gt;0,Z26/P26,0),0)</f>
        <v>0</v>
      </c>
      <c r="AB26" s="12"/>
      <c r="AC26" s="35" t="n">
        <f aca="false">IFERROR(N(H26)*N(AB26),0)</f>
        <v>0</v>
      </c>
      <c r="AD26" s="8"/>
      <c r="AE26" s="8"/>
      <c r="AF26" s="8"/>
    </row>
    <row r="27" customFormat="false" ht="15" hidden="false" customHeight="false" outlineLevel="0" collapsed="false">
      <c r="A27" s="30" t="s">
        <v>201</v>
      </c>
      <c r="B27" s="8"/>
      <c r="C27" s="31"/>
      <c r="D27" s="31"/>
      <c r="E27" s="31"/>
      <c r="F27" s="31"/>
      <c r="G27" s="31"/>
      <c r="H27" s="32"/>
      <c r="I27" s="32"/>
      <c r="J27" s="32"/>
      <c r="K27" s="33"/>
      <c r="L27" s="12"/>
      <c r="M27" s="12"/>
      <c r="N27" s="12"/>
      <c r="O27" s="12"/>
      <c r="P27" s="34" t="n">
        <f aca="false">IFERROR(N(L27)+N(H27)*(N(M27)+Parámetros!$B$10*(N(N27)+N(O27))),0)</f>
        <v>0</v>
      </c>
      <c r="Q27" s="12"/>
      <c r="R27" s="12"/>
      <c r="S27" s="12"/>
      <c r="T27" s="12"/>
      <c r="U27" s="34" t="n">
        <f aca="false">IFERROR(IF(Q27="",N(L27),N(Q27))+N(H27)*(IF(R27="",N(M27),N(R27))+Parámetros!$B$10*(IF(S27="",N(N27),N(S27))+IF(T27="",N(O27),N(T27)))),0)</f>
        <v>0</v>
      </c>
      <c r="V27" s="8"/>
      <c r="W27" s="8"/>
      <c r="X27" s="8"/>
      <c r="Y27" s="8"/>
      <c r="Z27" s="35" t="n">
        <f aca="false">IFERROR(P27-U27,0)</f>
        <v>0</v>
      </c>
      <c r="AA27" s="36" t="n">
        <f aca="false">IFERROR(IF(P27&gt;0,Z27/P27,0),0)</f>
        <v>0</v>
      </c>
      <c r="AB27" s="12"/>
      <c r="AC27" s="35" t="n">
        <f aca="false">IFERROR(N(H27)*N(AB27),0)</f>
        <v>0</v>
      </c>
      <c r="AD27" s="8"/>
      <c r="AE27" s="8"/>
      <c r="AF27" s="8"/>
    </row>
    <row r="28" customFormat="false" ht="15" hidden="false" customHeight="false" outlineLevel="0" collapsed="false">
      <c r="A28" s="30" t="s">
        <v>202</v>
      </c>
      <c r="B28" s="8"/>
      <c r="C28" s="31"/>
      <c r="D28" s="31"/>
      <c r="E28" s="31"/>
      <c r="F28" s="31"/>
      <c r="G28" s="31"/>
      <c r="H28" s="32"/>
      <c r="I28" s="32"/>
      <c r="J28" s="32"/>
      <c r="K28" s="33"/>
      <c r="L28" s="12"/>
      <c r="M28" s="12"/>
      <c r="N28" s="12"/>
      <c r="O28" s="12"/>
      <c r="P28" s="34" t="n">
        <f aca="false">IFERROR(N(L28)+N(H28)*(N(M28)+Parámetros!$B$10*(N(N28)+N(O28))),0)</f>
        <v>0</v>
      </c>
      <c r="Q28" s="12"/>
      <c r="R28" s="12"/>
      <c r="S28" s="12"/>
      <c r="T28" s="12"/>
      <c r="U28" s="34" t="n">
        <f aca="false">IFERROR(IF(Q28="",N(L28),N(Q28))+N(H28)*(IF(R28="",N(M28),N(R28))+Parámetros!$B$10*(IF(S28="",N(N28),N(S28))+IF(T28="",N(O28),N(T28)))),0)</f>
        <v>0</v>
      </c>
      <c r="V28" s="8"/>
      <c r="W28" s="8"/>
      <c r="X28" s="8"/>
      <c r="Y28" s="8"/>
      <c r="Z28" s="35" t="n">
        <f aca="false">IFERROR(P28-U28,0)</f>
        <v>0</v>
      </c>
      <c r="AA28" s="36" t="n">
        <f aca="false">IFERROR(IF(P28&gt;0,Z28/P28,0),0)</f>
        <v>0</v>
      </c>
      <c r="AB28" s="12"/>
      <c r="AC28" s="35" t="n">
        <f aca="false">IFERROR(N(H28)*N(AB28),0)</f>
        <v>0</v>
      </c>
      <c r="AD28" s="8"/>
      <c r="AE28" s="8"/>
      <c r="AF28" s="8"/>
    </row>
    <row r="29" customFormat="false" ht="15" hidden="false" customHeight="false" outlineLevel="0" collapsed="false">
      <c r="A29" s="30" t="s">
        <v>203</v>
      </c>
      <c r="B29" s="8"/>
      <c r="C29" s="31"/>
      <c r="D29" s="31"/>
      <c r="E29" s="31"/>
      <c r="F29" s="31"/>
      <c r="G29" s="31"/>
      <c r="H29" s="32"/>
      <c r="I29" s="32"/>
      <c r="J29" s="32"/>
      <c r="K29" s="33"/>
      <c r="L29" s="12"/>
      <c r="M29" s="12"/>
      <c r="N29" s="12"/>
      <c r="O29" s="12"/>
      <c r="P29" s="34" t="n">
        <f aca="false">IFERROR(N(L29)+N(H29)*(N(M29)+Parámetros!$B$10*(N(N29)+N(O29))),0)</f>
        <v>0</v>
      </c>
      <c r="Q29" s="12"/>
      <c r="R29" s="12"/>
      <c r="S29" s="12"/>
      <c r="T29" s="12"/>
      <c r="U29" s="34" t="n">
        <f aca="false">IFERROR(IF(Q29="",N(L29),N(Q29))+N(H29)*(IF(R29="",N(M29),N(R29))+Parámetros!$B$10*(IF(S29="",N(N29),N(S29))+IF(T29="",N(O29),N(T29)))),0)</f>
        <v>0</v>
      </c>
      <c r="V29" s="8"/>
      <c r="W29" s="8"/>
      <c r="X29" s="8"/>
      <c r="Y29" s="8"/>
      <c r="Z29" s="35" t="n">
        <f aca="false">IFERROR(P29-U29,0)</f>
        <v>0</v>
      </c>
      <c r="AA29" s="36" t="n">
        <f aca="false">IFERROR(IF(P29&gt;0,Z29/P29,0),0)</f>
        <v>0</v>
      </c>
      <c r="AB29" s="12"/>
      <c r="AC29" s="35" t="n">
        <f aca="false">IFERROR(N(H29)*N(AB29),0)</f>
        <v>0</v>
      </c>
      <c r="AD29" s="8"/>
      <c r="AE29" s="8"/>
      <c r="AF29" s="8"/>
    </row>
    <row r="30" customFormat="false" ht="15" hidden="false" customHeight="false" outlineLevel="0" collapsed="false">
      <c r="A30" s="30" t="s">
        <v>204</v>
      </c>
      <c r="B30" s="8"/>
      <c r="C30" s="31"/>
      <c r="D30" s="31"/>
      <c r="E30" s="31"/>
      <c r="F30" s="31"/>
      <c r="G30" s="31"/>
      <c r="H30" s="32"/>
      <c r="I30" s="32"/>
      <c r="J30" s="32"/>
      <c r="K30" s="33"/>
      <c r="L30" s="12"/>
      <c r="M30" s="12"/>
      <c r="N30" s="12"/>
      <c r="O30" s="12"/>
      <c r="P30" s="34" t="n">
        <f aca="false">IFERROR(N(L30)+N(H30)*(N(M30)+Parámetros!$B$10*(N(N30)+N(O30))),0)</f>
        <v>0</v>
      </c>
      <c r="Q30" s="12"/>
      <c r="R30" s="12"/>
      <c r="S30" s="12"/>
      <c r="T30" s="12"/>
      <c r="U30" s="34" t="n">
        <f aca="false">IFERROR(IF(Q30="",N(L30),N(Q30))+N(H30)*(IF(R30="",N(M30),N(R30))+Parámetros!$B$10*(IF(S30="",N(N30),N(S30))+IF(T30="",N(O30),N(T30)))),0)</f>
        <v>0</v>
      </c>
      <c r="V30" s="8"/>
      <c r="W30" s="8"/>
      <c r="X30" s="8"/>
      <c r="Y30" s="8"/>
      <c r="Z30" s="35" t="n">
        <f aca="false">IFERROR(P30-U30,0)</f>
        <v>0</v>
      </c>
      <c r="AA30" s="36" t="n">
        <f aca="false">IFERROR(IF(P30&gt;0,Z30/P30,0),0)</f>
        <v>0</v>
      </c>
      <c r="AB30" s="12"/>
      <c r="AC30" s="35" t="n">
        <f aca="false">IFERROR(N(H30)*N(AB30),0)</f>
        <v>0</v>
      </c>
      <c r="AD30" s="8"/>
      <c r="AE30" s="8"/>
      <c r="AF30" s="8"/>
    </row>
    <row r="32" customFormat="false" ht="23.85" hidden="false" customHeight="false" outlineLevel="0" collapsed="false">
      <c r="A32" s="6" t="s">
        <v>205</v>
      </c>
      <c r="H32" s="37" t="n">
        <f aca="false">SUM(H6:H30)</f>
        <v>24</v>
      </c>
      <c r="K32" s="37" t="n">
        <f aca="false">SUM(K6:K30)</f>
        <v>100</v>
      </c>
      <c r="P32" s="37" t="n">
        <f aca="false">SUM(P6:P30)</f>
        <v>280</v>
      </c>
      <c r="U32" s="37" t="n">
        <f aca="false">SUM(U6:U30)</f>
        <v>249.4</v>
      </c>
      <c r="Z32" s="37" t="n">
        <f aca="false">SUM(Z6:Z30)</f>
        <v>30.6</v>
      </c>
      <c r="AA32" s="38" t="n">
        <f aca="false">IFERROR(IF(P32&gt;0,Z32/P32,0),0)</f>
        <v>0.109285714285714</v>
      </c>
      <c r="AC32" s="37" t="n">
        <f aca="false">SUM(AC6:AC30)</f>
        <v>87</v>
      </c>
    </row>
  </sheetData>
  <mergeCells count="8">
    <mergeCell ref="A2:AF2"/>
    <mergeCell ref="A4:K4"/>
    <mergeCell ref="L4:P4"/>
    <mergeCell ref="Q4:U4"/>
    <mergeCell ref="V4:Y4"/>
    <mergeCell ref="Z4:AA4"/>
    <mergeCell ref="AB4:AC4"/>
    <mergeCell ref="AD4:AF4"/>
  </mergeCells>
  <dataValidations count="5">
    <dataValidation allowBlank="true" errorStyle="stop" operator="between" showDropDown="false" showErrorMessage="false" showInputMessage="false" sqref="C6:C30" type="list">
      <formula1>"T1,T2,T3,T4,T5,T6,T7,T8,T9,T-Otro"</formula1>
      <formula2>0</formula2>
    </dataValidation>
    <dataValidation allowBlank="true" errorStyle="stop" operator="between" showDropDown="false" showErrorMessage="false" showInputMessage="false" sqref="D6:D30" type="list">
      <formula1>"Formativo,Sumativo,Mixto"</formula1>
      <formula2>0</formula2>
    </dataValidation>
    <dataValidation allowBlank="true" errorStyle="stop" operator="between" showDropDown="false" showErrorMessage="false" showInputMessage="false" sqref="E6:E30" type="list">
      <formula1>"Puntual,Serie,Continuo"</formula1>
      <formula2>0</formula2>
    </dataValidation>
    <dataValidation allowBlank="true" errorStyle="stop" operator="between" showDropDown="false" showErrorMessage="false" showInputMessage="false" sqref="F6:F30" type="list">
      <formula1>"Restringida,Declarada,Abierta,No aplica"</formula1>
      <formula2>0</formula2>
    </dataValidation>
    <dataValidation allowBlank="true" errorStyle="stop" operator="between" showDropDown="false" showErrorMessage="false" showInputMessage="false" sqref="G6:G30" type="list">
      <formula1>"Coordinador,Profesor,Ambos"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30"/>
    <col collapsed="false" customWidth="true" hidden="false" outlineLevel="0" max="8" min="3" style="0" width="26"/>
  </cols>
  <sheetData>
    <row r="1" customFormat="false" ht="19.7" hidden="false" customHeight="false" outlineLevel="0" collapsed="false">
      <c r="A1" s="1" t="s">
        <v>206</v>
      </c>
    </row>
    <row r="2" customFormat="false" ht="15" hidden="false" customHeight="false" outlineLevel="0" collapsed="false">
      <c r="A2" s="5" t="s">
        <v>207</v>
      </c>
      <c r="B2" s="5"/>
      <c r="C2" s="5"/>
      <c r="D2" s="5"/>
      <c r="E2" s="5"/>
      <c r="F2" s="5"/>
      <c r="G2" s="5"/>
      <c r="H2" s="5"/>
    </row>
    <row r="4" customFormat="false" ht="39.75" hidden="false" customHeight="true" outlineLevel="0" collapsed="false">
      <c r="A4" s="6" t="s">
        <v>65</v>
      </c>
      <c r="B4" s="6" t="s">
        <v>119</v>
      </c>
      <c r="C4" s="6" t="s">
        <v>208</v>
      </c>
      <c r="D4" s="6" t="s">
        <v>209</v>
      </c>
      <c r="E4" s="6" t="s">
        <v>210</v>
      </c>
      <c r="F4" s="6" t="s">
        <v>211</v>
      </c>
      <c r="G4" s="6" t="s">
        <v>212</v>
      </c>
      <c r="H4" s="6" t="s">
        <v>213</v>
      </c>
    </row>
    <row r="5" customFormat="false" ht="39.75" hidden="false" customHeight="true" outlineLevel="0" collapsed="false">
      <c r="A5" s="39" t="str">
        <f aca="false">IF(Touchpoints!A6="","",Touchpoints!A6)</f>
        <v>TP1</v>
      </c>
      <c r="B5" s="40" t="str">
        <f aca="false">IF(Touchpoints!B6="","",Touchpoints!B6)</f>
        <v>Prueba diagnóstica de conceptos previos</v>
      </c>
      <c r="C5" s="41"/>
      <c r="D5" s="41"/>
      <c r="E5" s="41"/>
      <c r="F5" s="41"/>
      <c r="G5" s="41"/>
      <c r="H5" s="41"/>
    </row>
    <row r="6" customFormat="false" ht="39.75" hidden="false" customHeight="true" outlineLevel="0" collapsed="false">
      <c r="A6" s="39" t="str">
        <f aca="false">IF(Touchpoints!A7="","",Touchpoints!A7)</f>
        <v>TP2</v>
      </c>
      <c r="B6" s="40" t="str">
        <f aca="false">IF(Touchpoints!B7="","",Touchpoints!B7)</f>
        <v>Quiz semanal de teoría</v>
      </c>
      <c r="C6" s="41"/>
      <c r="D6" s="41"/>
      <c r="E6" s="41"/>
      <c r="F6" s="41"/>
      <c r="G6" s="41"/>
      <c r="H6" s="41"/>
    </row>
    <row r="7" customFormat="false" ht="39.75" hidden="false" customHeight="true" outlineLevel="0" collapsed="false">
      <c r="A7" s="39" t="str">
        <f aca="false">IF(Touchpoints!A8="","",Touchpoints!A8)</f>
        <v>TP3</v>
      </c>
      <c r="B7" s="40" t="str">
        <f aca="false">IF(Touchpoints!B8="","",Touchpoints!B8)</f>
        <v>Entrega P1 — Análisis de requisitos</v>
      </c>
      <c r="C7" s="41"/>
      <c r="D7" s="41"/>
      <c r="E7" s="41"/>
      <c r="F7" s="41"/>
      <c r="G7" s="41"/>
      <c r="H7" s="41"/>
    </row>
    <row r="8" customFormat="false" ht="39.75" hidden="false" customHeight="true" outlineLevel="0" collapsed="false">
      <c r="A8" s="39" t="str">
        <f aca="false">IF(Touchpoints!A9="","",Touchpoints!A9)</f>
        <v>TP4</v>
      </c>
      <c r="B8" s="40" t="str">
        <f aca="false">IF(Touchpoints!B9="","",Touchpoints!B9)</f>
        <v>Examen parcial teórico</v>
      </c>
      <c r="C8" s="41"/>
      <c r="D8" s="41"/>
      <c r="E8" s="41"/>
      <c r="F8" s="41"/>
      <c r="G8" s="41"/>
      <c r="H8" s="41"/>
    </row>
    <row r="9" customFormat="false" ht="39.75" hidden="false" customHeight="true" outlineLevel="0" collapsed="false">
      <c r="A9" s="39" t="str">
        <f aca="false">IF(Touchpoints!A10="","",Touchpoints!A10)</f>
        <v>TP5</v>
      </c>
      <c r="B9" s="40" t="str">
        <f aca="false">IF(Touchpoints!B10="","",Touchpoints!B10)</f>
        <v>Entrega P2 — Diseño arquitectónico</v>
      </c>
      <c r="C9" s="41"/>
      <c r="D9" s="41"/>
      <c r="E9" s="41"/>
      <c r="F9" s="41"/>
      <c r="G9" s="41"/>
      <c r="H9" s="41"/>
    </row>
    <row r="10" customFormat="false" ht="39.75" hidden="false" customHeight="true" outlineLevel="0" collapsed="false">
      <c r="A10" s="39" t="str">
        <f aca="false">IF(Touchpoints!A11="","",Touchpoints!A11)</f>
        <v>TP6</v>
      </c>
      <c r="B10" s="40" t="str">
        <f aca="false">IF(Touchpoints!B11="","",Touchpoints!B11)</f>
        <v>Entrega P3 — Implementación y pruebas</v>
      </c>
      <c r="C10" s="41"/>
      <c r="D10" s="41"/>
      <c r="E10" s="41"/>
      <c r="F10" s="41"/>
      <c r="G10" s="41"/>
      <c r="H10" s="41"/>
    </row>
    <row r="11" customFormat="false" ht="39.75" hidden="false" customHeight="true" outlineLevel="0" collapsed="false">
      <c r="A11" s="39" t="str">
        <f aca="false">IF(Touchpoints!A12="","",Touchpoints!A12)</f>
        <v>TP7</v>
      </c>
      <c r="B11" s="40" t="str">
        <f aca="false">IF(Touchpoints!B12="","",Touchpoints!B12)</f>
        <v>Examen final</v>
      </c>
      <c r="C11" s="41"/>
      <c r="D11" s="41"/>
      <c r="E11" s="41"/>
      <c r="F11" s="41"/>
      <c r="G11" s="41"/>
      <c r="H11" s="41"/>
    </row>
    <row r="12" customFormat="false" ht="39.75" hidden="false" customHeight="true" outlineLevel="0" collapsed="false">
      <c r="A12" s="39" t="str">
        <f aca="false">IF(Touchpoints!A13="","",Touchpoints!A13)</f>
        <v>TP8</v>
      </c>
      <c r="B12" s="40" t="str">
        <f aca="false">IF(Touchpoints!B13="","",Touchpoints!B13)</f>
        <v>Tutoría 1 a 1</v>
      </c>
      <c r="C12" s="41"/>
      <c r="D12" s="41"/>
      <c r="E12" s="41"/>
      <c r="F12" s="41"/>
      <c r="G12" s="41"/>
      <c r="H12" s="41"/>
    </row>
    <row r="13" customFormat="false" ht="39.75" hidden="false" customHeight="true" outlineLevel="0" collapsed="false">
      <c r="A13" s="39" t="str">
        <f aca="false">IF(Touchpoints!A14="","",Touchpoints!A14)</f>
        <v>TP9</v>
      </c>
      <c r="B13" s="40" t="str">
        <f aca="false">IF(Touchpoints!B14="","",Touchpoints!B14)</f>
        <v/>
      </c>
      <c r="C13" s="41"/>
      <c r="D13" s="41"/>
      <c r="E13" s="41"/>
      <c r="F13" s="41"/>
      <c r="G13" s="41"/>
      <c r="H13" s="41"/>
    </row>
    <row r="14" customFormat="false" ht="39.75" hidden="false" customHeight="true" outlineLevel="0" collapsed="false">
      <c r="A14" s="39" t="str">
        <f aca="false">IF(Touchpoints!A15="","",Touchpoints!A15)</f>
        <v>TP10</v>
      </c>
      <c r="B14" s="40" t="str">
        <f aca="false">IF(Touchpoints!B15="","",Touchpoints!B15)</f>
        <v/>
      </c>
      <c r="C14" s="41"/>
      <c r="D14" s="41"/>
      <c r="E14" s="41"/>
      <c r="F14" s="41"/>
      <c r="G14" s="41"/>
      <c r="H14" s="41"/>
    </row>
    <row r="15" customFormat="false" ht="39.75" hidden="false" customHeight="true" outlineLevel="0" collapsed="false">
      <c r="A15" s="39" t="str">
        <f aca="false">IF(Touchpoints!A16="","",Touchpoints!A16)</f>
        <v>TP11</v>
      </c>
      <c r="B15" s="40" t="str">
        <f aca="false">IF(Touchpoints!B16="","",Touchpoints!B16)</f>
        <v/>
      </c>
      <c r="C15" s="41"/>
      <c r="D15" s="41"/>
      <c r="E15" s="41"/>
      <c r="F15" s="41"/>
      <c r="G15" s="41"/>
      <c r="H15" s="41"/>
    </row>
    <row r="16" customFormat="false" ht="39.75" hidden="false" customHeight="true" outlineLevel="0" collapsed="false">
      <c r="A16" s="39" t="str">
        <f aca="false">IF(Touchpoints!A17="","",Touchpoints!A17)</f>
        <v>TP12</v>
      </c>
      <c r="B16" s="40" t="str">
        <f aca="false">IF(Touchpoints!B17="","",Touchpoints!B17)</f>
        <v/>
      </c>
      <c r="C16" s="41"/>
      <c r="D16" s="41"/>
      <c r="E16" s="41"/>
      <c r="F16" s="41"/>
      <c r="G16" s="41"/>
      <c r="H16" s="41"/>
    </row>
    <row r="17" customFormat="false" ht="39.75" hidden="false" customHeight="true" outlineLevel="0" collapsed="false">
      <c r="A17" s="39" t="str">
        <f aca="false">IF(Touchpoints!A18="","",Touchpoints!A18)</f>
        <v>TP13</v>
      </c>
      <c r="B17" s="40" t="str">
        <f aca="false">IF(Touchpoints!B18="","",Touchpoints!B18)</f>
        <v/>
      </c>
      <c r="C17" s="41"/>
      <c r="D17" s="41"/>
      <c r="E17" s="41"/>
      <c r="F17" s="41"/>
      <c r="G17" s="41"/>
      <c r="H17" s="41"/>
    </row>
    <row r="18" customFormat="false" ht="39.75" hidden="false" customHeight="true" outlineLevel="0" collapsed="false">
      <c r="A18" s="39" t="str">
        <f aca="false">IF(Touchpoints!A19="","",Touchpoints!A19)</f>
        <v>TP14</v>
      </c>
      <c r="B18" s="40" t="str">
        <f aca="false">IF(Touchpoints!B19="","",Touchpoints!B19)</f>
        <v/>
      </c>
      <c r="C18" s="41"/>
      <c r="D18" s="41"/>
      <c r="E18" s="41"/>
      <c r="F18" s="41"/>
      <c r="G18" s="41"/>
      <c r="H18" s="41"/>
    </row>
    <row r="19" customFormat="false" ht="39.75" hidden="false" customHeight="true" outlineLevel="0" collapsed="false">
      <c r="A19" s="39" t="str">
        <f aca="false">IF(Touchpoints!A20="","",Touchpoints!A20)</f>
        <v>TP15</v>
      </c>
      <c r="B19" s="40" t="str">
        <f aca="false">IF(Touchpoints!B20="","",Touchpoints!B20)</f>
        <v/>
      </c>
      <c r="C19" s="41"/>
      <c r="D19" s="41"/>
      <c r="E19" s="41"/>
      <c r="F19" s="41"/>
      <c r="G19" s="41"/>
      <c r="H19" s="41"/>
    </row>
    <row r="20" customFormat="false" ht="39.75" hidden="false" customHeight="true" outlineLevel="0" collapsed="false">
      <c r="A20" s="39" t="str">
        <f aca="false">IF(Touchpoints!A21="","",Touchpoints!A21)</f>
        <v>TP16</v>
      </c>
      <c r="B20" s="40" t="str">
        <f aca="false">IF(Touchpoints!B21="","",Touchpoints!B21)</f>
        <v/>
      </c>
      <c r="C20" s="41"/>
      <c r="D20" s="41"/>
      <c r="E20" s="41"/>
      <c r="F20" s="41"/>
      <c r="G20" s="41"/>
      <c r="H20" s="41"/>
    </row>
    <row r="21" customFormat="false" ht="39.75" hidden="false" customHeight="true" outlineLevel="0" collapsed="false">
      <c r="A21" s="39" t="str">
        <f aca="false">IF(Touchpoints!A22="","",Touchpoints!A22)</f>
        <v>TP17</v>
      </c>
      <c r="B21" s="40" t="str">
        <f aca="false">IF(Touchpoints!B22="","",Touchpoints!B22)</f>
        <v/>
      </c>
      <c r="C21" s="41"/>
      <c r="D21" s="41"/>
      <c r="E21" s="41"/>
      <c r="F21" s="41"/>
      <c r="G21" s="41"/>
      <c r="H21" s="41"/>
    </row>
    <row r="22" customFormat="false" ht="39.75" hidden="false" customHeight="true" outlineLevel="0" collapsed="false">
      <c r="A22" s="39" t="str">
        <f aca="false">IF(Touchpoints!A23="","",Touchpoints!A23)</f>
        <v>TP18</v>
      </c>
      <c r="B22" s="40" t="str">
        <f aca="false">IF(Touchpoints!B23="","",Touchpoints!B23)</f>
        <v/>
      </c>
      <c r="C22" s="41"/>
      <c r="D22" s="41"/>
      <c r="E22" s="41"/>
      <c r="F22" s="41"/>
      <c r="G22" s="41"/>
      <c r="H22" s="41"/>
    </row>
    <row r="23" customFormat="false" ht="39.75" hidden="false" customHeight="true" outlineLevel="0" collapsed="false">
      <c r="A23" s="39" t="str">
        <f aca="false">IF(Touchpoints!A24="","",Touchpoints!A24)</f>
        <v>TP19</v>
      </c>
      <c r="B23" s="40" t="str">
        <f aca="false">IF(Touchpoints!B24="","",Touchpoints!B24)</f>
        <v/>
      </c>
      <c r="C23" s="41"/>
      <c r="D23" s="41"/>
      <c r="E23" s="41"/>
      <c r="F23" s="41"/>
      <c r="G23" s="41"/>
      <c r="H23" s="41"/>
    </row>
    <row r="24" customFormat="false" ht="39.75" hidden="false" customHeight="true" outlineLevel="0" collapsed="false">
      <c r="A24" s="39" t="str">
        <f aca="false">IF(Touchpoints!A25="","",Touchpoints!A25)</f>
        <v>TP20</v>
      </c>
      <c r="B24" s="40" t="str">
        <f aca="false">IF(Touchpoints!B25="","",Touchpoints!B25)</f>
        <v/>
      </c>
      <c r="C24" s="41"/>
      <c r="D24" s="41"/>
      <c r="E24" s="41"/>
      <c r="F24" s="41"/>
      <c r="G24" s="41"/>
      <c r="H24" s="41"/>
    </row>
    <row r="25" customFormat="false" ht="39.75" hidden="false" customHeight="true" outlineLevel="0" collapsed="false">
      <c r="A25" s="39" t="str">
        <f aca="false">IF(Touchpoints!A26="","",Touchpoints!A26)</f>
        <v>TP21</v>
      </c>
      <c r="B25" s="40" t="str">
        <f aca="false">IF(Touchpoints!B26="","",Touchpoints!B26)</f>
        <v/>
      </c>
      <c r="C25" s="41"/>
      <c r="D25" s="41"/>
      <c r="E25" s="41"/>
      <c r="F25" s="41"/>
      <c r="G25" s="41"/>
      <c r="H25" s="41"/>
    </row>
    <row r="26" customFormat="false" ht="39.75" hidden="false" customHeight="true" outlineLevel="0" collapsed="false">
      <c r="A26" s="39" t="str">
        <f aca="false">IF(Touchpoints!A27="","",Touchpoints!A27)</f>
        <v>TP22</v>
      </c>
      <c r="B26" s="40" t="str">
        <f aca="false">IF(Touchpoints!B27="","",Touchpoints!B27)</f>
        <v/>
      </c>
      <c r="C26" s="41"/>
      <c r="D26" s="41"/>
      <c r="E26" s="41"/>
      <c r="F26" s="41"/>
      <c r="G26" s="41"/>
      <c r="H26" s="41"/>
    </row>
    <row r="27" customFormat="false" ht="39.75" hidden="false" customHeight="true" outlineLevel="0" collapsed="false">
      <c r="A27" s="39" t="str">
        <f aca="false">IF(Touchpoints!A28="","",Touchpoints!A28)</f>
        <v>TP23</v>
      </c>
      <c r="B27" s="40" t="str">
        <f aca="false">IF(Touchpoints!B28="","",Touchpoints!B28)</f>
        <v/>
      </c>
      <c r="C27" s="41"/>
      <c r="D27" s="41"/>
      <c r="E27" s="41"/>
      <c r="F27" s="41"/>
      <c r="G27" s="41"/>
      <c r="H27" s="41"/>
    </row>
    <row r="28" customFormat="false" ht="39.75" hidden="false" customHeight="true" outlineLevel="0" collapsed="false">
      <c r="A28" s="39" t="str">
        <f aca="false">IF(Touchpoints!A29="","",Touchpoints!A29)</f>
        <v>TP24</v>
      </c>
      <c r="B28" s="40" t="str">
        <f aca="false">IF(Touchpoints!B29="","",Touchpoints!B29)</f>
        <v/>
      </c>
      <c r="C28" s="41"/>
      <c r="D28" s="41"/>
      <c r="E28" s="41"/>
      <c r="F28" s="41"/>
      <c r="G28" s="41"/>
      <c r="H28" s="41"/>
    </row>
    <row r="29" customFormat="false" ht="39.75" hidden="false" customHeight="true" outlineLevel="0" collapsed="false">
      <c r="A29" s="39" t="str">
        <f aca="false">IF(Touchpoints!A30="","",Touchpoints!A30)</f>
        <v>TP25</v>
      </c>
      <c r="B29" s="40" t="str">
        <f aca="false">IF(Touchpoints!B30="","",Touchpoints!B30)</f>
        <v/>
      </c>
      <c r="C29" s="41"/>
      <c r="D29" s="41"/>
      <c r="E29" s="41"/>
      <c r="F29" s="41"/>
      <c r="G29" s="41"/>
      <c r="H29" s="41"/>
    </row>
    <row r="31" customFormat="false" ht="60" hidden="false" customHeight="true" outlineLevel="0" collapsed="false">
      <c r="A31" s="42" t="s">
        <v>214</v>
      </c>
      <c r="B31" s="7" t="s">
        <v>215</v>
      </c>
      <c r="C31" s="41"/>
      <c r="D31" s="41"/>
      <c r="E31" s="41"/>
      <c r="F31" s="41"/>
      <c r="G31" s="41"/>
      <c r="H31" s="41"/>
    </row>
  </sheetData>
  <mergeCells count="1">
    <mergeCell ref="A2:H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4" min="2" style="0" width="16"/>
  </cols>
  <sheetData>
    <row r="1" customFormat="false" ht="19.7" hidden="false" customHeight="false" outlineLevel="0" collapsed="false">
      <c r="A1" s="1" t="s">
        <v>216</v>
      </c>
    </row>
    <row r="2" customFormat="false" ht="15" hidden="false" customHeight="false" outlineLevel="0" collapsed="false">
      <c r="A2" s="5" t="s">
        <v>217</v>
      </c>
      <c r="B2" s="5"/>
      <c r="C2" s="5"/>
      <c r="D2" s="5"/>
    </row>
    <row r="4" customFormat="false" ht="15" hidden="false" customHeight="false" outlineLevel="0" collapsed="false">
      <c r="A4" s="20" t="s">
        <v>218</v>
      </c>
      <c r="B4" s="43" t="str">
        <f aca="false">Parámetros!B5</f>
        <v>Ingeniería del Software</v>
      </c>
    </row>
    <row r="5" customFormat="false" ht="15" hidden="false" customHeight="false" outlineLevel="0" collapsed="false">
      <c r="A5" s="20" t="s">
        <v>219</v>
      </c>
      <c r="B5" s="43" t="str">
        <f aca="false">Parámetros!B7</f>
        <v>María López (coordinadora) + Juan García (profesor)</v>
      </c>
    </row>
    <row r="6" customFormat="false" ht="15" hidden="false" customHeight="false" outlineLevel="0" collapsed="false">
      <c r="A6" s="20" t="s">
        <v>220</v>
      </c>
      <c r="B6" s="43" t="n">
        <f aca="false">Parámetros!B10</f>
        <v>40</v>
      </c>
    </row>
    <row r="8" customFormat="false" ht="21.75" hidden="false" customHeight="true" outlineLevel="0" collapsed="false">
      <c r="A8" s="44" t="s">
        <v>221</v>
      </c>
      <c r="B8" s="44"/>
      <c r="C8" s="44"/>
      <c r="D8" s="44"/>
    </row>
    <row r="10" customFormat="false" ht="15" hidden="false" customHeight="false" outlineLevel="0" collapsed="false">
      <c r="A10" s="11" t="s">
        <v>222</v>
      </c>
      <c r="B10" s="45" t="n">
        <f aca="false">COUNTIF(Touchpoints!B6:B30,"&lt;&gt;")</f>
        <v>8</v>
      </c>
    </row>
    <row r="11" customFormat="false" ht="15" hidden="false" customHeight="false" outlineLevel="0" collapsed="false">
      <c r="A11" s="11" t="s">
        <v>223</v>
      </c>
      <c r="B11" s="35" t="n">
        <f aca="false">SUM(Touchpoints!P6:P30)</f>
        <v>280</v>
      </c>
    </row>
    <row r="12" customFormat="false" ht="15" hidden="false" customHeight="false" outlineLevel="0" collapsed="false">
      <c r="A12" s="11" t="s">
        <v>224</v>
      </c>
      <c r="B12" s="35" t="n">
        <f aca="false">SUM(Touchpoints!U6:U30)</f>
        <v>249.4</v>
      </c>
    </row>
    <row r="13" customFormat="false" ht="15" hidden="false" customHeight="false" outlineLevel="0" collapsed="false">
      <c r="A13" s="11" t="s">
        <v>225</v>
      </c>
      <c r="B13" s="46" t="n">
        <f aca="false">B11-B12</f>
        <v>30.6</v>
      </c>
    </row>
    <row r="14" customFormat="false" ht="15" hidden="false" customHeight="false" outlineLevel="0" collapsed="false">
      <c r="A14" s="11" t="s">
        <v>226</v>
      </c>
      <c r="B14" s="47" t="n">
        <f aca="false">IFERROR(IF(B11&gt;0,B13/B11,0),0)</f>
        <v>0.109285714285714</v>
      </c>
    </row>
    <row r="15" customFormat="false" ht="15" hidden="false" customHeight="false" outlineLevel="0" collapsed="false">
      <c r="A15" s="11" t="s">
        <v>227</v>
      </c>
      <c r="B15" s="35" t="n">
        <f aca="false">SUM(Touchpoints!AC6:AC30)</f>
        <v>87</v>
      </c>
    </row>
    <row r="16" customFormat="false" ht="15" hidden="false" customHeight="false" outlineLevel="0" collapsed="false">
      <c r="A16" s="11" t="s">
        <v>228</v>
      </c>
      <c r="B16" s="35" t="n">
        <f aca="false">SUM(Touchpoints!K6:K30)</f>
        <v>100</v>
      </c>
    </row>
    <row r="18" customFormat="false" ht="21.75" hidden="false" customHeight="true" outlineLevel="0" collapsed="false">
      <c r="A18" s="44" t="s">
        <v>229</v>
      </c>
      <c r="B18" s="44"/>
      <c r="C18" s="44"/>
      <c r="D18" s="44"/>
    </row>
    <row r="20" customFormat="false" ht="15" hidden="false" customHeight="false" outlineLevel="0" collapsed="false">
      <c r="A20" s="6" t="s">
        <v>230</v>
      </c>
      <c r="B20" s="6" t="s">
        <v>231</v>
      </c>
      <c r="C20" s="6" t="s">
        <v>232</v>
      </c>
      <c r="D20" s="6" t="s">
        <v>233</v>
      </c>
    </row>
    <row r="21" customFormat="false" ht="15" hidden="false" customHeight="false" outlineLevel="0" collapsed="false">
      <c r="A21" s="11" t="s">
        <v>234</v>
      </c>
      <c r="B21" s="35" t="n">
        <f aca="false">SUM(Touchpoints!L6:L30)</f>
        <v>27</v>
      </c>
      <c r="C21" s="35" t="n">
        <f aca="false">SUMPRODUCT(IF(Touchpoints!Q6:Q30="",Touchpoints!L6:L30,Touchpoints!Q6:Q30))</f>
        <v>26</v>
      </c>
      <c r="D21" s="46" t="n">
        <f aca="false">B21-C21</f>
        <v>1</v>
      </c>
    </row>
    <row r="22" customFormat="false" ht="15" hidden="false" customHeight="false" outlineLevel="0" collapsed="false">
      <c r="A22" s="11" t="s">
        <v>235</v>
      </c>
      <c r="B22" s="35" t="n">
        <f aca="false">SUMPRODUCT(Touchpoints!H6:H30,Touchpoints!M6:M30)</f>
        <v>13</v>
      </c>
      <c r="C22" s="35" t="n">
        <f aca="false">SUMPRODUCT(Touchpoints!H6:H30,IF(Touchpoints!R6:R30="",Touchpoints!M6:M30,Touchpoints!R6:R30))</f>
        <v>11.4</v>
      </c>
      <c r="D22" s="46" t="n">
        <f aca="false">B22-C22</f>
        <v>1.6</v>
      </c>
    </row>
    <row r="23" customFormat="false" ht="15" hidden="false" customHeight="false" outlineLevel="0" collapsed="false">
      <c r="A23" s="11" t="s">
        <v>236</v>
      </c>
      <c r="B23" s="35" t="n">
        <f aca="false">SUMPRODUCT(Touchpoints!H6:H30,Touchpoints!N6:N30)*Parámetros!B10</f>
        <v>172</v>
      </c>
      <c r="C23" s="35" t="n">
        <f aca="false">SUMPRODUCT(Touchpoints!H6:H30,IF(Touchpoints!S6:S30="",Touchpoints!N6:N30,Touchpoints!S6:S30))*Parámetros!B10</f>
        <v>156</v>
      </c>
      <c r="D23" s="46" t="n">
        <f aca="false">B23-C23</f>
        <v>16</v>
      </c>
    </row>
    <row r="24" customFormat="false" ht="23.85" hidden="false" customHeight="false" outlineLevel="0" collapsed="false">
      <c r="A24" s="11" t="s">
        <v>237</v>
      </c>
      <c r="B24" s="35" t="n">
        <f aca="false">SUMPRODUCT(Touchpoints!H6:H30,Touchpoints!O6:O30)*Parámetros!B10</f>
        <v>68</v>
      </c>
      <c r="C24" s="35" t="n">
        <f aca="false">SUMPRODUCT(Touchpoints!H6:H30,IF(Touchpoints!T6:T30="",Touchpoints!O6:O30,Touchpoints!T6:T30))*Parámetros!B10</f>
        <v>56</v>
      </c>
      <c r="D24" s="46" t="n">
        <f aca="false">B24-C24</f>
        <v>12</v>
      </c>
    </row>
    <row r="27" customFormat="false" ht="21.75" hidden="false" customHeight="true" outlineLevel="0" collapsed="false">
      <c r="A27" s="44" t="s">
        <v>238</v>
      </c>
      <c r="B27" s="44"/>
      <c r="C27" s="44"/>
      <c r="D27" s="44"/>
    </row>
    <row r="29" customFormat="false" ht="23.85" hidden="false" customHeight="false" outlineLevel="0" collapsed="false">
      <c r="A29" s="6" t="s">
        <v>67</v>
      </c>
      <c r="B29" s="6" t="s">
        <v>239</v>
      </c>
      <c r="C29" s="6" t="s">
        <v>240</v>
      </c>
      <c r="D29" s="6" t="s">
        <v>241</v>
      </c>
    </row>
    <row r="30" customFormat="false" ht="15" hidden="false" customHeight="false" outlineLevel="0" collapsed="false">
      <c r="A30" s="11" t="s">
        <v>88</v>
      </c>
      <c r="B30" s="45" t="n">
        <f aca="false">COUNTIF(Touchpoints!D6:D30,"Formativo")</f>
        <v>3</v>
      </c>
      <c r="C30" s="35" t="n">
        <f aca="false">SUMIF(Touchpoints!D6:D30,"Formativo",Touchpoints!K6:K30)</f>
        <v>0</v>
      </c>
      <c r="D30" s="35" t="n">
        <f aca="false">SUMIF(Touchpoints!D6:D30,"Formativo",Touchpoints!P6:P30)</f>
        <v>83.5</v>
      </c>
    </row>
    <row r="31" customFormat="false" ht="15" hidden="false" customHeight="false" outlineLevel="0" collapsed="false">
      <c r="A31" s="11" t="s">
        <v>77</v>
      </c>
      <c r="B31" s="45" t="n">
        <f aca="false">COUNTIF(Touchpoints!D6:D30,"Sumativo")</f>
        <v>3</v>
      </c>
      <c r="C31" s="35" t="n">
        <f aca="false">SUMIF(Touchpoints!D6:D30,"Sumativo",Touchpoints!K6:K30)</f>
        <v>80</v>
      </c>
      <c r="D31" s="35" t="n">
        <f aca="false">SUMIF(Touchpoints!D6:D30,"Sumativo",Touchpoints!P6:P30)</f>
        <v>117.5</v>
      </c>
    </row>
    <row r="32" customFormat="false" ht="15" hidden="false" customHeight="false" outlineLevel="0" collapsed="false">
      <c r="A32" s="11" t="s">
        <v>82</v>
      </c>
      <c r="B32" s="45" t="n">
        <f aca="false">COUNTIF(Touchpoints!D6:D30,"Mixto")</f>
        <v>2</v>
      </c>
      <c r="C32" s="35" t="n">
        <f aca="false">SUMIF(Touchpoints!D6:D30,"Mixto",Touchpoints!K6:K30)</f>
        <v>20</v>
      </c>
      <c r="D32" s="35" t="n">
        <f aca="false">SUMIF(Touchpoints!D6:D30,"Mixto",Touchpoints!P6:P30)</f>
        <v>79</v>
      </c>
    </row>
    <row r="35" customFormat="false" ht="21.75" hidden="false" customHeight="true" outlineLevel="0" collapsed="false">
      <c r="A35" s="44" t="s">
        <v>242</v>
      </c>
      <c r="B35" s="44"/>
      <c r="C35" s="44"/>
      <c r="D35" s="44"/>
    </row>
    <row r="37" customFormat="false" ht="19.5" hidden="false" customHeight="true" outlineLevel="0" collapsed="false">
      <c r="A37" s="11" t="s">
        <v>243</v>
      </c>
      <c r="B37" s="48" t="str">
        <f aca="false">IF(ABS(B16-100)&lt;0.5,"OK — suma 100%","Revisar — suma "&amp;TEXT(B16,"0.0")&amp;"%")</f>
        <v>OK — suma 100%</v>
      </c>
      <c r="C37" s="48"/>
      <c r="D37" s="48"/>
    </row>
    <row r="38" customFormat="false" ht="19.5" hidden="false" customHeight="true" outlineLevel="0" collapsed="false">
      <c r="A38" s="11" t="s">
        <v>244</v>
      </c>
      <c r="B38" s="48" t="str">
        <f aca="false">IF(B10&gt;=1,"OK","Añade touchpoints en la hoja Touchpoints")</f>
        <v>OK</v>
      </c>
      <c r="C38" s="48"/>
      <c r="D38" s="48"/>
    </row>
    <row r="39" customFormat="false" ht="19.5" hidden="false" customHeight="true" outlineLevel="0" collapsed="false">
      <c r="A39" s="11" t="s">
        <v>245</v>
      </c>
      <c r="B39" s="48" t="str">
        <f aca="false">IF(COUNTIF(Touchpoints!D6:D30,"Formativo")&gt;=1,"OK","Recomendado: añadir al menos un formativo")</f>
        <v>OK</v>
      </c>
      <c r="C39" s="48"/>
      <c r="D39" s="48"/>
    </row>
    <row r="40" customFormat="false" ht="19.5" hidden="false" customHeight="true" outlineLevel="0" collapsed="false">
      <c r="A40" s="11" t="s">
        <v>246</v>
      </c>
      <c r="B40" s="48" t="str">
        <f aca="false">IF(B12&lt;=B11+0.01,"OK","Revisar — la hipótesis con IA supera la línea base")</f>
        <v>OK</v>
      </c>
      <c r="C40" s="48"/>
      <c r="D40" s="48"/>
    </row>
    <row r="41" customFormat="false" ht="19.5" hidden="false" customHeight="true" outlineLevel="0" collapsed="false">
      <c r="A41" s="11" t="s">
        <v>247</v>
      </c>
      <c r="B41" s="48" t="str">
        <f aca="false">IF(SUM(Touchpoints!Q6:T30)&gt;0,"OK — hipótesis declarada","Sin hipótesis IA · todo impacto cero")</f>
        <v>OK — hipótesis declarada</v>
      </c>
      <c r="C41" s="48"/>
      <c r="D41" s="48"/>
    </row>
  </sheetData>
  <mergeCells count="10">
    <mergeCell ref="A2:D2"/>
    <mergeCell ref="A8:D8"/>
    <mergeCell ref="A18:D18"/>
    <mergeCell ref="A27:D27"/>
    <mergeCell ref="A35:D35"/>
    <mergeCell ref="B37:D37"/>
    <mergeCell ref="B38:D38"/>
    <mergeCell ref="B39:D39"/>
    <mergeCell ref="B40:D40"/>
    <mergeCell ref="B41:D41"/>
  </mergeCells>
  <conditionalFormatting sqref="B37">
    <cfRule type="expression" priority="2" aboveAverage="0" equalAverage="0" bottom="0" percent="0" rank="0" text="" dxfId="0">
      <formula>ISNUMBER(SEARCH("Revisar",B37))</formula>
    </cfRule>
  </conditionalFormatting>
  <conditionalFormatting sqref="B38">
    <cfRule type="expression" priority="3" aboveAverage="0" equalAverage="0" bottom="0" percent="0" rank="0" text="" dxfId="0">
      <formula>ISNUMBER(SEARCH("Revisar",B38))</formula>
    </cfRule>
  </conditionalFormatting>
  <conditionalFormatting sqref="B39">
    <cfRule type="expression" priority="4" aboveAverage="0" equalAverage="0" bottom="0" percent="0" rank="0" text="" dxfId="0">
      <formula>ISNUMBER(SEARCH("Revisar",B39))</formula>
    </cfRule>
  </conditionalFormatting>
  <conditionalFormatting sqref="B40">
    <cfRule type="expression" priority="5" aboveAverage="0" equalAverage="0" bottom="0" percent="0" rank="0" text="" dxfId="0">
      <formula>ISNUMBER(SEARCH("Revisar",B40))</formula>
    </cfRule>
  </conditionalFormatting>
  <conditionalFormatting sqref="B41">
    <cfRule type="expression" priority="6" aboveAverage="0" equalAverage="0" bottom="0" percent="0" rank="0" text="" dxfId="0">
      <formula>ISNUMBER(SEARCH("Revisar",B41))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8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7"/>
    <col collapsed="false" customWidth="true" hidden="false" outlineLevel="0" max="2" min="2" style="0" width="28"/>
    <col collapsed="false" customWidth="true" hidden="false" outlineLevel="0" max="17" min="3" style="0" width="7"/>
    <col collapsed="false" customWidth="true" hidden="false" outlineLevel="0" max="18" min="18" style="0" width="10"/>
  </cols>
  <sheetData>
    <row r="1" customFormat="false" ht="19.7" hidden="false" customHeight="false" outlineLevel="0" collapsed="false">
      <c r="A1" s="1" t="s">
        <v>248</v>
      </c>
    </row>
    <row r="2" customFormat="false" ht="15" hidden="false" customHeight="false" outlineLevel="0" collapsed="false">
      <c r="A2" s="5" t="s">
        <v>249</v>
      </c>
      <c r="B2" s="5"/>
      <c r="C2" s="5"/>
      <c r="D2" s="5"/>
      <c r="E2" s="5"/>
      <c r="F2" s="5"/>
      <c r="G2" s="5"/>
      <c r="H2" s="5"/>
      <c r="I2" s="5"/>
      <c r="J2" s="5"/>
      <c r="K2" s="5"/>
      <c r="L2" s="5"/>
      <c r="M2" s="5"/>
      <c r="N2" s="5"/>
      <c r="O2" s="5"/>
      <c r="P2" s="5"/>
      <c r="Q2" s="5"/>
      <c r="R2" s="5"/>
    </row>
    <row r="4" customFormat="false" ht="19.5" hidden="false" customHeight="true" outlineLevel="0" collapsed="false">
      <c r="A4" s="44" t="s">
        <v>113</v>
      </c>
      <c r="B4" s="44"/>
      <c r="C4" s="44"/>
      <c r="D4" s="44"/>
      <c r="E4" s="44"/>
      <c r="F4" s="44"/>
      <c r="G4" s="44"/>
      <c r="H4" s="44"/>
      <c r="I4" s="44"/>
      <c r="J4" s="44"/>
      <c r="K4" s="44"/>
      <c r="L4" s="44"/>
      <c r="M4" s="44"/>
      <c r="N4" s="44"/>
      <c r="O4" s="44"/>
      <c r="P4" s="44"/>
      <c r="Q4" s="44"/>
      <c r="R4" s="44"/>
    </row>
    <row r="5" customFormat="false" ht="15" hidden="false" customHeight="false" outlineLevel="0" collapsed="false">
      <c r="A5" s="6" t="s">
        <v>65</v>
      </c>
      <c r="B5" s="6" t="s">
        <v>66</v>
      </c>
      <c r="C5" s="6" t="s">
        <v>250</v>
      </c>
      <c r="D5" s="6" t="s">
        <v>251</v>
      </c>
      <c r="E5" s="6" t="s">
        <v>252</v>
      </c>
      <c r="F5" s="6" t="s">
        <v>253</v>
      </c>
      <c r="G5" s="6" t="s">
        <v>254</v>
      </c>
      <c r="H5" s="6" t="s">
        <v>255</v>
      </c>
      <c r="I5" s="6" t="s">
        <v>256</v>
      </c>
      <c r="J5" s="6" t="s">
        <v>257</v>
      </c>
      <c r="K5" s="6" t="s">
        <v>258</v>
      </c>
      <c r="L5" s="6" t="s">
        <v>259</v>
      </c>
      <c r="M5" s="6" t="s">
        <v>260</v>
      </c>
      <c r="N5" s="6" t="s">
        <v>261</v>
      </c>
      <c r="O5" s="6" t="s">
        <v>262</v>
      </c>
      <c r="P5" s="6" t="s">
        <v>263</v>
      </c>
      <c r="Q5" s="6" t="s">
        <v>264</v>
      </c>
      <c r="R5" s="6" t="s">
        <v>265</v>
      </c>
    </row>
    <row r="6" customFormat="false" ht="23.85" hidden="false" customHeight="false" outlineLevel="0" collapsed="false">
      <c r="A6" s="39" t="str">
        <f aca="false">IF(Touchpoints!A6="","",Touchpoints!A6)</f>
        <v>TP1</v>
      </c>
      <c r="B6" s="40" t="str">
        <f aca="false">IF(Touchpoints!B6="","",Touchpoints!B6)</f>
        <v>Prueba diagnóstica de conceptos previos</v>
      </c>
      <c r="C6" s="35" t="n">
        <f aca="false">IF(Touchpoints!B6="",0,IFERROR(IF(AND(1&gt;=MAX(1,N(Touchpoints!I6)-2),1&lt;=N(Touchpoints!I6)-1,N(Touchpoints!I6)&gt;=2),N(Touchpoints!L6)/2,0)+IF(AND(1=1,N(Touchpoints!I6)=1),N(Touchpoints!L6),0)+IF(AND(1&gt;=N(Touchpoints!I6),1&lt;=N(Touchpoints!J6)),N(Touchpoints!H6)*N(Touchpoints!M6)/MAX(1,N(Touchpoints!J6)-N(Touchpoints!I6)+1),0)+IF(AND(1&gt;=N(Touchpoints!J6)+1,1&lt;=N(Touchpoints!J6)+2),N(Touchpoints!H6)*Parámetros!$B$10*(N(Touchpoints!N6)+N(Touchpoints!O6))/2,0),0))</f>
        <v>2.5</v>
      </c>
      <c r="D6" s="35" t="n">
        <f aca="false">IF(Touchpoints!B6="",0,IFERROR(IF(AND(2&gt;=MAX(1,N(Touchpoints!I6)-2),2&lt;=N(Touchpoints!I6)-1,N(Touchpoints!I6)&gt;=2),N(Touchpoints!L6)/2,0)+IF(AND(2=1,N(Touchpoints!I6)=1),N(Touchpoints!L6),0)+IF(AND(2&gt;=N(Touchpoints!I6),2&lt;=N(Touchpoints!J6)),N(Touchpoints!H6)*N(Touchpoints!M6)/MAX(1,N(Touchpoints!J6)-N(Touchpoints!I6)+1),0)+IF(AND(2&gt;=N(Touchpoints!J6)+1,2&lt;=N(Touchpoints!J6)+2),N(Touchpoints!H6)*Parámetros!$B$10*(N(Touchpoints!N6)+N(Touchpoints!O6))/2,0),0))</f>
        <v>6</v>
      </c>
      <c r="E6" s="35" t="n">
        <f aca="false">IF(Touchpoints!B6="",0,IFERROR(IF(AND(3&gt;=MAX(1,N(Touchpoints!I6)-2),3&lt;=N(Touchpoints!I6)-1,N(Touchpoints!I6)&gt;=2),N(Touchpoints!L6)/2,0)+IF(AND(3=1,N(Touchpoints!I6)=1),N(Touchpoints!L6),0)+IF(AND(3&gt;=N(Touchpoints!I6),3&lt;=N(Touchpoints!J6)),N(Touchpoints!H6)*N(Touchpoints!M6)/MAX(1,N(Touchpoints!J6)-N(Touchpoints!I6)+1),0)+IF(AND(3&gt;=N(Touchpoints!J6)+1,3&lt;=N(Touchpoints!J6)+2),N(Touchpoints!H6)*Parámetros!$B$10*(N(Touchpoints!N6)+N(Touchpoints!O6))/2,0),0))</f>
        <v>6</v>
      </c>
      <c r="F6" s="35" t="n">
        <f aca="false">IF(Touchpoints!B6="",0,IFERROR(IF(AND(4&gt;=MAX(1,N(Touchpoints!I6)-2),4&lt;=N(Touchpoints!I6)-1,N(Touchpoints!I6)&gt;=2),N(Touchpoints!L6)/2,0)+IF(AND(4=1,N(Touchpoints!I6)=1),N(Touchpoints!L6),0)+IF(AND(4&gt;=N(Touchpoints!I6),4&lt;=N(Touchpoints!J6)),N(Touchpoints!H6)*N(Touchpoints!M6)/MAX(1,N(Touchpoints!J6)-N(Touchpoints!I6)+1),0)+IF(AND(4&gt;=N(Touchpoints!J6)+1,4&lt;=N(Touchpoints!J6)+2),N(Touchpoints!H6)*Parámetros!$B$10*(N(Touchpoints!N6)+N(Touchpoints!O6))/2,0),0))</f>
        <v>0</v>
      </c>
      <c r="G6" s="35" t="n">
        <f aca="false">IF(Touchpoints!B6="",0,IFERROR(IF(AND(5&gt;=MAX(1,N(Touchpoints!I6)-2),5&lt;=N(Touchpoints!I6)-1,N(Touchpoints!I6)&gt;=2),N(Touchpoints!L6)/2,0)+IF(AND(5=1,N(Touchpoints!I6)=1),N(Touchpoints!L6),0)+IF(AND(5&gt;=N(Touchpoints!I6),5&lt;=N(Touchpoints!J6)),N(Touchpoints!H6)*N(Touchpoints!M6)/MAX(1,N(Touchpoints!J6)-N(Touchpoints!I6)+1),0)+IF(AND(5&gt;=N(Touchpoints!J6)+1,5&lt;=N(Touchpoints!J6)+2),N(Touchpoints!H6)*Parámetros!$B$10*(N(Touchpoints!N6)+N(Touchpoints!O6))/2,0),0))</f>
        <v>0</v>
      </c>
      <c r="H6" s="35" t="n">
        <f aca="false">IF(Touchpoints!B6="",0,IFERROR(IF(AND(6&gt;=MAX(1,N(Touchpoints!I6)-2),6&lt;=N(Touchpoints!I6)-1,N(Touchpoints!I6)&gt;=2),N(Touchpoints!L6)/2,0)+IF(AND(6=1,N(Touchpoints!I6)=1),N(Touchpoints!L6),0)+IF(AND(6&gt;=N(Touchpoints!I6),6&lt;=N(Touchpoints!J6)),N(Touchpoints!H6)*N(Touchpoints!M6)/MAX(1,N(Touchpoints!J6)-N(Touchpoints!I6)+1),0)+IF(AND(6&gt;=N(Touchpoints!J6)+1,6&lt;=N(Touchpoints!J6)+2),N(Touchpoints!H6)*Parámetros!$B$10*(N(Touchpoints!N6)+N(Touchpoints!O6))/2,0),0))</f>
        <v>0</v>
      </c>
      <c r="I6" s="35" t="n">
        <f aca="false">IF(Touchpoints!B6="",0,IFERROR(IF(AND(7&gt;=MAX(1,N(Touchpoints!I6)-2),7&lt;=N(Touchpoints!I6)-1,N(Touchpoints!I6)&gt;=2),N(Touchpoints!L6)/2,0)+IF(AND(7=1,N(Touchpoints!I6)=1),N(Touchpoints!L6),0)+IF(AND(7&gt;=N(Touchpoints!I6),7&lt;=N(Touchpoints!J6)),N(Touchpoints!H6)*N(Touchpoints!M6)/MAX(1,N(Touchpoints!J6)-N(Touchpoints!I6)+1),0)+IF(AND(7&gt;=N(Touchpoints!J6)+1,7&lt;=N(Touchpoints!J6)+2),N(Touchpoints!H6)*Parámetros!$B$10*(N(Touchpoints!N6)+N(Touchpoints!O6))/2,0),0))</f>
        <v>0</v>
      </c>
      <c r="J6" s="35" t="n">
        <f aca="false">IF(Touchpoints!B6="",0,IFERROR(IF(AND(8&gt;=MAX(1,N(Touchpoints!I6)-2),8&lt;=N(Touchpoints!I6)-1,N(Touchpoints!I6)&gt;=2),N(Touchpoints!L6)/2,0)+IF(AND(8=1,N(Touchpoints!I6)=1),N(Touchpoints!L6),0)+IF(AND(8&gt;=N(Touchpoints!I6),8&lt;=N(Touchpoints!J6)),N(Touchpoints!H6)*N(Touchpoints!M6)/MAX(1,N(Touchpoints!J6)-N(Touchpoints!I6)+1),0)+IF(AND(8&gt;=N(Touchpoints!J6)+1,8&lt;=N(Touchpoints!J6)+2),N(Touchpoints!H6)*Parámetros!$B$10*(N(Touchpoints!N6)+N(Touchpoints!O6))/2,0),0))</f>
        <v>0</v>
      </c>
      <c r="K6" s="35" t="n">
        <f aca="false">IF(Touchpoints!B6="",0,IFERROR(IF(AND(9&gt;=MAX(1,N(Touchpoints!I6)-2),9&lt;=N(Touchpoints!I6)-1,N(Touchpoints!I6)&gt;=2),N(Touchpoints!L6)/2,0)+IF(AND(9=1,N(Touchpoints!I6)=1),N(Touchpoints!L6),0)+IF(AND(9&gt;=N(Touchpoints!I6),9&lt;=N(Touchpoints!J6)),N(Touchpoints!H6)*N(Touchpoints!M6)/MAX(1,N(Touchpoints!J6)-N(Touchpoints!I6)+1),0)+IF(AND(9&gt;=N(Touchpoints!J6)+1,9&lt;=N(Touchpoints!J6)+2),N(Touchpoints!H6)*Parámetros!$B$10*(N(Touchpoints!N6)+N(Touchpoints!O6))/2,0),0))</f>
        <v>0</v>
      </c>
      <c r="L6" s="35" t="n">
        <f aca="false">IF(Touchpoints!B6="",0,IFERROR(IF(AND(10&gt;=MAX(1,N(Touchpoints!I6)-2),10&lt;=N(Touchpoints!I6)-1,N(Touchpoints!I6)&gt;=2),N(Touchpoints!L6)/2,0)+IF(AND(10=1,N(Touchpoints!I6)=1),N(Touchpoints!L6),0)+IF(AND(10&gt;=N(Touchpoints!I6),10&lt;=N(Touchpoints!J6)),N(Touchpoints!H6)*N(Touchpoints!M6)/MAX(1,N(Touchpoints!J6)-N(Touchpoints!I6)+1),0)+IF(AND(10&gt;=N(Touchpoints!J6)+1,10&lt;=N(Touchpoints!J6)+2),N(Touchpoints!H6)*Parámetros!$B$10*(N(Touchpoints!N6)+N(Touchpoints!O6))/2,0),0))</f>
        <v>0</v>
      </c>
      <c r="M6" s="35" t="n">
        <f aca="false">IF(Touchpoints!B6="",0,IFERROR(IF(AND(11&gt;=MAX(1,N(Touchpoints!I6)-2),11&lt;=N(Touchpoints!I6)-1,N(Touchpoints!I6)&gt;=2),N(Touchpoints!L6)/2,0)+IF(AND(11=1,N(Touchpoints!I6)=1),N(Touchpoints!L6),0)+IF(AND(11&gt;=N(Touchpoints!I6),11&lt;=N(Touchpoints!J6)),N(Touchpoints!H6)*N(Touchpoints!M6)/MAX(1,N(Touchpoints!J6)-N(Touchpoints!I6)+1),0)+IF(AND(11&gt;=N(Touchpoints!J6)+1,11&lt;=N(Touchpoints!J6)+2),N(Touchpoints!H6)*Parámetros!$B$10*(N(Touchpoints!N6)+N(Touchpoints!O6))/2,0),0))</f>
        <v>0</v>
      </c>
      <c r="N6" s="35" t="n">
        <f aca="false">IF(Touchpoints!B6="",0,IFERROR(IF(AND(12&gt;=MAX(1,N(Touchpoints!I6)-2),12&lt;=N(Touchpoints!I6)-1,N(Touchpoints!I6)&gt;=2),N(Touchpoints!L6)/2,0)+IF(AND(12=1,N(Touchpoints!I6)=1),N(Touchpoints!L6),0)+IF(AND(12&gt;=N(Touchpoints!I6),12&lt;=N(Touchpoints!J6)),N(Touchpoints!H6)*N(Touchpoints!M6)/MAX(1,N(Touchpoints!J6)-N(Touchpoints!I6)+1),0)+IF(AND(12&gt;=N(Touchpoints!J6)+1,12&lt;=N(Touchpoints!J6)+2),N(Touchpoints!H6)*Parámetros!$B$10*(N(Touchpoints!N6)+N(Touchpoints!O6))/2,0),0))</f>
        <v>0</v>
      </c>
      <c r="O6" s="35" t="n">
        <f aca="false">IF(Touchpoints!B6="",0,IFERROR(IF(AND(13&gt;=MAX(1,N(Touchpoints!I6)-2),13&lt;=N(Touchpoints!I6)-1,N(Touchpoints!I6)&gt;=2),N(Touchpoints!L6)/2,0)+IF(AND(13=1,N(Touchpoints!I6)=1),N(Touchpoints!L6),0)+IF(AND(13&gt;=N(Touchpoints!I6),13&lt;=N(Touchpoints!J6)),N(Touchpoints!H6)*N(Touchpoints!M6)/MAX(1,N(Touchpoints!J6)-N(Touchpoints!I6)+1),0)+IF(AND(13&gt;=N(Touchpoints!J6)+1,13&lt;=N(Touchpoints!J6)+2),N(Touchpoints!H6)*Parámetros!$B$10*(N(Touchpoints!N6)+N(Touchpoints!O6))/2,0),0))</f>
        <v>0</v>
      </c>
      <c r="P6" s="35" t="n">
        <f aca="false">IF(Touchpoints!B6="",0,IFERROR(IF(AND(14&gt;=MAX(1,N(Touchpoints!I6)-2),14&lt;=N(Touchpoints!I6)-1,N(Touchpoints!I6)&gt;=2),N(Touchpoints!L6)/2,0)+IF(AND(14=1,N(Touchpoints!I6)=1),N(Touchpoints!L6),0)+IF(AND(14&gt;=N(Touchpoints!I6),14&lt;=N(Touchpoints!J6)),N(Touchpoints!H6)*N(Touchpoints!M6)/MAX(1,N(Touchpoints!J6)-N(Touchpoints!I6)+1),0)+IF(AND(14&gt;=N(Touchpoints!J6)+1,14&lt;=N(Touchpoints!J6)+2),N(Touchpoints!H6)*Parámetros!$B$10*(N(Touchpoints!N6)+N(Touchpoints!O6))/2,0),0))</f>
        <v>0</v>
      </c>
      <c r="Q6" s="35" t="n">
        <f aca="false">IF(Touchpoints!B6="",0,IFERROR(IF(AND(15&gt;=MAX(1,N(Touchpoints!I6)-2),15&lt;=N(Touchpoints!I6)-1,N(Touchpoints!I6)&gt;=2),N(Touchpoints!L6)/2,0)+IF(AND(15=1,N(Touchpoints!I6)=1),N(Touchpoints!L6),0)+IF(AND(15&gt;=N(Touchpoints!I6),15&lt;=N(Touchpoints!J6)),N(Touchpoints!H6)*N(Touchpoints!M6)/MAX(1,N(Touchpoints!J6)-N(Touchpoints!I6)+1),0)+IF(AND(15&gt;=N(Touchpoints!J6)+1,15&lt;=N(Touchpoints!J6)+2),N(Touchpoints!H6)*Parámetros!$B$10*(N(Touchpoints!N6)+N(Touchpoints!O6))/2,0),0))</f>
        <v>0</v>
      </c>
      <c r="R6" s="34" t="n">
        <f aca="false">SUM(C6:Q6)</f>
        <v>14.5</v>
      </c>
    </row>
    <row r="7" customFormat="false" ht="15" hidden="false" customHeight="false" outlineLevel="0" collapsed="false">
      <c r="A7" s="39" t="str">
        <f aca="false">IF(Touchpoints!A7="","",Touchpoints!A7)</f>
        <v>TP2</v>
      </c>
      <c r="B7" s="40" t="str">
        <f aca="false">IF(Touchpoints!B7="","",Touchpoints!B7)</f>
        <v>Quiz semanal de teoría</v>
      </c>
      <c r="C7" s="35" t="n">
        <f aca="false">IF(Touchpoints!B7="",0,IFERROR(IF(AND(1&gt;=MAX(1,N(Touchpoints!I7)-2),1&lt;=N(Touchpoints!I7)-1,N(Touchpoints!I7)&gt;=2),N(Touchpoints!L7)/2,0)+IF(AND(1=1,N(Touchpoints!I7)=1),N(Touchpoints!L7),0)+IF(AND(1&gt;=N(Touchpoints!I7),1&lt;=N(Touchpoints!J7)),N(Touchpoints!H7)*N(Touchpoints!M7)/MAX(1,N(Touchpoints!J7)-N(Touchpoints!I7)+1),0)+IF(AND(1&gt;=N(Touchpoints!J7)+1,1&lt;=N(Touchpoints!J7)+2),N(Touchpoints!H7)*Parámetros!$B$10*(N(Touchpoints!N7)+N(Touchpoints!O7))/2,0),0))</f>
        <v>0.75</v>
      </c>
      <c r="D7" s="35" t="n">
        <f aca="false">IF(Touchpoints!B7="",0,IFERROR(IF(AND(2&gt;=MAX(1,N(Touchpoints!I7)-2),2&lt;=N(Touchpoints!I7)-1,N(Touchpoints!I7)&gt;=2),N(Touchpoints!L7)/2,0)+IF(AND(2=1,N(Touchpoints!I7)=1),N(Touchpoints!L7),0)+IF(AND(2&gt;=N(Touchpoints!I7),2&lt;=N(Touchpoints!J7)),N(Touchpoints!H7)*N(Touchpoints!M7)/MAX(1,N(Touchpoints!J7)-N(Touchpoints!I7)+1),0)+IF(AND(2&gt;=N(Touchpoints!J7)+1,2&lt;=N(Touchpoints!J7)+2),N(Touchpoints!H7)*Parámetros!$B$10*(N(Touchpoints!N7)+N(Touchpoints!O7))/2,0),0))</f>
        <v>0.230769230769231</v>
      </c>
      <c r="E7" s="35" t="n">
        <f aca="false">IF(Touchpoints!B7="",0,IFERROR(IF(AND(3&gt;=MAX(1,N(Touchpoints!I7)-2),3&lt;=N(Touchpoints!I7)-1,N(Touchpoints!I7)&gt;=2),N(Touchpoints!L7)/2,0)+IF(AND(3=1,N(Touchpoints!I7)=1),N(Touchpoints!L7),0)+IF(AND(3&gt;=N(Touchpoints!I7),3&lt;=N(Touchpoints!J7)),N(Touchpoints!H7)*N(Touchpoints!M7)/MAX(1,N(Touchpoints!J7)-N(Touchpoints!I7)+1),0)+IF(AND(3&gt;=N(Touchpoints!J7)+1,3&lt;=N(Touchpoints!J7)+2),N(Touchpoints!H7)*Parámetros!$B$10*(N(Touchpoints!N7)+N(Touchpoints!O7))/2,0),0))</f>
        <v>0.230769230769231</v>
      </c>
      <c r="F7" s="35" t="n">
        <f aca="false">IF(Touchpoints!B7="",0,IFERROR(IF(AND(4&gt;=MAX(1,N(Touchpoints!I7)-2),4&lt;=N(Touchpoints!I7)-1,N(Touchpoints!I7)&gt;=2),N(Touchpoints!L7)/2,0)+IF(AND(4=1,N(Touchpoints!I7)=1),N(Touchpoints!L7),0)+IF(AND(4&gt;=N(Touchpoints!I7),4&lt;=N(Touchpoints!J7)),N(Touchpoints!H7)*N(Touchpoints!M7)/MAX(1,N(Touchpoints!J7)-N(Touchpoints!I7)+1),0)+IF(AND(4&gt;=N(Touchpoints!J7)+1,4&lt;=N(Touchpoints!J7)+2),N(Touchpoints!H7)*Parámetros!$B$10*(N(Touchpoints!N7)+N(Touchpoints!O7))/2,0),0))</f>
        <v>0.230769230769231</v>
      </c>
      <c r="G7" s="35" t="n">
        <f aca="false">IF(Touchpoints!B7="",0,IFERROR(IF(AND(5&gt;=MAX(1,N(Touchpoints!I7)-2),5&lt;=N(Touchpoints!I7)-1,N(Touchpoints!I7)&gt;=2),N(Touchpoints!L7)/2,0)+IF(AND(5=1,N(Touchpoints!I7)=1),N(Touchpoints!L7),0)+IF(AND(5&gt;=N(Touchpoints!I7),5&lt;=N(Touchpoints!J7)),N(Touchpoints!H7)*N(Touchpoints!M7)/MAX(1,N(Touchpoints!J7)-N(Touchpoints!I7)+1),0)+IF(AND(5&gt;=N(Touchpoints!J7)+1,5&lt;=N(Touchpoints!J7)+2),N(Touchpoints!H7)*Parámetros!$B$10*(N(Touchpoints!N7)+N(Touchpoints!O7))/2,0),0))</f>
        <v>0.230769230769231</v>
      </c>
      <c r="H7" s="35" t="n">
        <f aca="false">IF(Touchpoints!B7="",0,IFERROR(IF(AND(6&gt;=MAX(1,N(Touchpoints!I7)-2),6&lt;=N(Touchpoints!I7)-1,N(Touchpoints!I7)&gt;=2),N(Touchpoints!L7)/2,0)+IF(AND(6=1,N(Touchpoints!I7)=1),N(Touchpoints!L7),0)+IF(AND(6&gt;=N(Touchpoints!I7),6&lt;=N(Touchpoints!J7)),N(Touchpoints!H7)*N(Touchpoints!M7)/MAX(1,N(Touchpoints!J7)-N(Touchpoints!I7)+1),0)+IF(AND(6&gt;=N(Touchpoints!J7)+1,6&lt;=N(Touchpoints!J7)+2),N(Touchpoints!H7)*Parámetros!$B$10*(N(Touchpoints!N7)+N(Touchpoints!O7))/2,0),0))</f>
        <v>0.230769230769231</v>
      </c>
      <c r="I7" s="35" t="n">
        <f aca="false">IF(Touchpoints!B7="",0,IFERROR(IF(AND(7&gt;=MAX(1,N(Touchpoints!I7)-2),7&lt;=N(Touchpoints!I7)-1,N(Touchpoints!I7)&gt;=2),N(Touchpoints!L7)/2,0)+IF(AND(7=1,N(Touchpoints!I7)=1),N(Touchpoints!L7),0)+IF(AND(7&gt;=N(Touchpoints!I7),7&lt;=N(Touchpoints!J7)),N(Touchpoints!H7)*N(Touchpoints!M7)/MAX(1,N(Touchpoints!J7)-N(Touchpoints!I7)+1),0)+IF(AND(7&gt;=N(Touchpoints!J7)+1,7&lt;=N(Touchpoints!J7)+2),N(Touchpoints!H7)*Parámetros!$B$10*(N(Touchpoints!N7)+N(Touchpoints!O7))/2,0),0))</f>
        <v>0.230769230769231</v>
      </c>
      <c r="J7" s="35" t="n">
        <f aca="false">IF(Touchpoints!B7="",0,IFERROR(IF(AND(8&gt;=MAX(1,N(Touchpoints!I7)-2),8&lt;=N(Touchpoints!I7)-1,N(Touchpoints!I7)&gt;=2),N(Touchpoints!L7)/2,0)+IF(AND(8=1,N(Touchpoints!I7)=1),N(Touchpoints!L7),0)+IF(AND(8&gt;=N(Touchpoints!I7),8&lt;=N(Touchpoints!J7)),N(Touchpoints!H7)*N(Touchpoints!M7)/MAX(1,N(Touchpoints!J7)-N(Touchpoints!I7)+1),0)+IF(AND(8&gt;=N(Touchpoints!J7)+1,8&lt;=N(Touchpoints!J7)+2),N(Touchpoints!H7)*Parámetros!$B$10*(N(Touchpoints!N7)+N(Touchpoints!O7))/2,0),0))</f>
        <v>0.230769230769231</v>
      </c>
      <c r="K7" s="35" t="n">
        <f aca="false">IF(Touchpoints!B7="",0,IFERROR(IF(AND(9&gt;=MAX(1,N(Touchpoints!I7)-2),9&lt;=N(Touchpoints!I7)-1,N(Touchpoints!I7)&gt;=2),N(Touchpoints!L7)/2,0)+IF(AND(9=1,N(Touchpoints!I7)=1),N(Touchpoints!L7),0)+IF(AND(9&gt;=N(Touchpoints!I7),9&lt;=N(Touchpoints!J7)),N(Touchpoints!H7)*N(Touchpoints!M7)/MAX(1,N(Touchpoints!J7)-N(Touchpoints!I7)+1),0)+IF(AND(9&gt;=N(Touchpoints!J7)+1,9&lt;=N(Touchpoints!J7)+2),N(Touchpoints!H7)*Parámetros!$B$10*(N(Touchpoints!N7)+N(Touchpoints!O7))/2,0),0))</f>
        <v>0.230769230769231</v>
      </c>
      <c r="L7" s="35" t="n">
        <f aca="false">IF(Touchpoints!B7="",0,IFERROR(IF(AND(10&gt;=MAX(1,N(Touchpoints!I7)-2),10&lt;=N(Touchpoints!I7)-1,N(Touchpoints!I7)&gt;=2),N(Touchpoints!L7)/2,0)+IF(AND(10=1,N(Touchpoints!I7)=1),N(Touchpoints!L7),0)+IF(AND(10&gt;=N(Touchpoints!I7),10&lt;=N(Touchpoints!J7)),N(Touchpoints!H7)*N(Touchpoints!M7)/MAX(1,N(Touchpoints!J7)-N(Touchpoints!I7)+1),0)+IF(AND(10&gt;=N(Touchpoints!J7)+1,10&lt;=N(Touchpoints!J7)+2),N(Touchpoints!H7)*Parámetros!$B$10*(N(Touchpoints!N7)+N(Touchpoints!O7))/2,0),0))</f>
        <v>0.230769230769231</v>
      </c>
      <c r="M7" s="35" t="n">
        <f aca="false">IF(Touchpoints!B7="",0,IFERROR(IF(AND(11&gt;=MAX(1,N(Touchpoints!I7)-2),11&lt;=N(Touchpoints!I7)-1,N(Touchpoints!I7)&gt;=2),N(Touchpoints!L7)/2,0)+IF(AND(11=1,N(Touchpoints!I7)=1),N(Touchpoints!L7),0)+IF(AND(11&gt;=N(Touchpoints!I7),11&lt;=N(Touchpoints!J7)),N(Touchpoints!H7)*N(Touchpoints!M7)/MAX(1,N(Touchpoints!J7)-N(Touchpoints!I7)+1),0)+IF(AND(11&gt;=N(Touchpoints!J7)+1,11&lt;=N(Touchpoints!J7)+2),N(Touchpoints!H7)*Parámetros!$B$10*(N(Touchpoints!N7)+N(Touchpoints!O7))/2,0),0))</f>
        <v>0.230769230769231</v>
      </c>
      <c r="N7" s="35" t="n">
        <f aca="false">IF(Touchpoints!B7="",0,IFERROR(IF(AND(12&gt;=MAX(1,N(Touchpoints!I7)-2),12&lt;=N(Touchpoints!I7)-1,N(Touchpoints!I7)&gt;=2),N(Touchpoints!L7)/2,0)+IF(AND(12=1,N(Touchpoints!I7)=1),N(Touchpoints!L7),0)+IF(AND(12&gt;=N(Touchpoints!I7),12&lt;=N(Touchpoints!J7)),N(Touchpoints!H7)*N(Touchpoints!M7)/MAX(1,N(Touchpoints!J7)-N(Touchpoints!I7)+1),0)+IF(AND(12&gt;=N(Touchpoints!J7)+1,12&lt;=N(Touchpoints!J7)+2),N(Touchpoints!H7)*Parámetros!$B$10*(N(Touchpoints!N7)+N(Touchpoints!O7))/2,0),0))</f>
        <v>0.230769230769231</v>
      </c>
      <c r="O7" s="35" t="n">
        <f aca="false">IF(Touchpoints!B7="",0,IFERROR(IF(AND(13&gt;=MAX(1,N(Touchpoints!I7)-2),13&lt;=N(Touchpoints!I7)-1,N(Touchpoints!I7)&gt;=2),N(Touchpoints!L7)/2,0)+IF(AND(13=1,N(Touchpoints!I7)=1),N(Touchpoints!L7),0)+IF(AND(13&gt;=N(Touchpoints!I7),13&lt;=N(Touchpoints!J7)),N(Touchpoints!H7)*N(Touchpoints!M7)/MAX(1,N(Touchpoints!J7)-N(Touchpoints!I7)+1),0)+IF(AND(13&gt;=N(Touchpoints!J7)+1,13&lt;=N(Touchpoints!J7)+2),N(Touchpoints!H7)*Parámetros!$B$10*(N(Touchpoints!N7)+N(Touchpoints!O7))/2,0),0))</f>
        <v>0.230769230769231</v>
      </c>
      <c r="P7" s="35" t="n">
        <f aca="false">IF(Touchpoints!B7="",0,IFERROR(IF(AND(14&gt;=MAX(1,N(Touchpoints!I7)-2),14&lt;=N(Touchpoints!I7)-1,N(Touchpoints!I7)&gt;=2),N(Touchpoints!L7)/2,0)+IF(AND(14=1,N(Touchpoints!I7)=1),N(Touchpoints!L7),0)+IF(AND(14&gt;=N(Touchpoints!I7),14&lt;=N(Touchpoints!J7)),N(Touchpoints!H7)*N(Touchpoints!M7)/MAX(1,N(Touchpoints!J7)-N(Touchpoints!I7)+1),0)+IF(AND(14&gt;=N(Touchpoints!J7)+1,14&lt;=N(Touchpoints!J7)+2),N(Touchpoints!H7)*Parámetros!$B$10*(N(Touchpoints!N7)+N(Touchpoints!O7))/2,0),0))</f>
        <v>0.230769230769231</v>
      </c>
      <c r="Q7" s="35" t="n">
        <f aca="false">IF(Touchpoints!B7="",0,IFERROR(IF(AND(15&gt;=MAX(1,N(Touchpoints!I7)-2),15&lt;=N(Touchpoints!I7)-1,N(Touchpoints!I7)&gt;=2),N(Touchpoints!L7)/2,0)+IF(AND(15=1,N(Touchpoints!I7)=1),N(Touchpoints!L7),0)+IF(AND(15&gt;=N(Touchpoints!I7),15&lt;=N(Touchpoints!J7)),N(Touchpoints!H7)*N(Touchpoints!M7)/MAX(1,N(Touchpoints!J7)-N(Touchpoints!I7)+1),0)+IF(AND(15&gt;=N(Touchpoints!J7)+1,15&lt;=N(Touchpoints!J7)+2),N(Touchpoints!H7)*Parámetros!$B$10*(N(Touchpoints!N7)+N(Touchpoints!O7))/2,0),0))</f>
        <v>30</v>
      </c>
      <c r="R7" s="34" t="n">
        <f aca="false">SUM(C7:Q7)</f>
        <v>33.75</v>
      </c>
    </row>
    <row r="8" customFormat="false" ht="23.85" hidden="false" customHeight="false" outlineLevel="0" collapsed="false">
      <c r="A8" s="39" t="str">
        <f aca="false">IF(Touchpoints!A8="","",Touchpoints!A8)</f>
        <v>TP3</v>
      </c>
      <c r="B8" s="40" t="str">
        <f aca="false">IF(Touchpoints!B8="","",Touchpoints!B8)</f>
        <v>Entrega P1 — Análisis de requisitos</v>
      </c>
      <c r="C8" s="35" t="n">
        <f aca="false">IF(Touchpoints!B8="",0,IFERROR(IF(AND(1&gt;=MAX(1,N(Touchpoints!I8)-2),1&lt;=N(Touchpoints!I8)-1,N(Touchpoints!I8)&gt;=2),N(Touchpoints!L8)/2,0)+IF(AND(1=1,N(Touchpoints!I8)=1),N(Touchpoints!L8),0)+IF(AND(1&gt;=N(Touchpoints!I8),1&lt;=N(Touchpoints!J8)),N(Touchpoints!H8)*N(Touchpoints!M8)/MAX(1,N(Touchpoints!J8)-N(Touchpoints!I8)+1),0)+IF(AND(1&gt;=N(Touchpoints!J8)+1,1&lt;=N(Touchpoints!J8)+2),N(Touchpoints!H8)*Parámetros!$B$10*(N(Touchpoints!N8)+N(Touchpoints!O8))/2,0),0))</f>
        <v>0</v>
      </c>
      <c r="D8" s="35" t="n">
        <f aca="false">IF(Touchpoints!B8="",0,IFERROR(IF(AND(2&gt;=MAX(1,N(Touchpoints!I8)-2),2&lt;=N(Touchpoints!I8)-1,N(Touchpoints!I8)&gt;=2),N(Touchpoints!L8)/2,0)+IF(AND(2=1,N(Touchpoints!I8)=1),N(Touchpoints!L8),0)+IF(AND(2&gt;=N(Touchpoints!I8),2&lt;=N(Touchpoints!J8)),N(Touchpoints!H8)*N(Touchpoints!M8)/MAX(1,N(Touchpoints!J8)-N(Touchpoints!I8)+1),0)+IF(AND(2&gt;=N(Touchpoints!J8)+1,2&lt;=N(Touchpoints!J8)+2),N(Touchpoints!H8)*Parámetros!$B$10*(N(Touchpoints!N8)+N(Touchpoints!O8))/2,0),0))</f>
        <v>1.5</v>
      </c>
      <c r="E8" s="35" t="n">
        <f aca="false">IF(Touchpoints!B8="",0,IFERROR(IF(AND(3&gt;=MAX(1,N(Touchpoints!I8)-2),3&lt;=N(Touchpoints!I8)-1,N(Touchpoints!I8)&gt;=2),N(Touchpoints!L8)/2,0)+IF(AND(3=1,N(Touchpoints!I8)=1),N(Touchpoints!L8),0)+IF(AND(3&gt;=N(Touchpoints!I8),3&lt;=N(Touchpoints!J8)),N(Touchpoints!H8)*N(Touchpoints!M8)/MAX(1,N(Touchpoints!J8)-N(Touchpoints!I8)+1),0)+IF(AND(3&gt;=N(Touchpoints!J8)+1,3&lt;=N(Touchpoints!J8)+2),N(Touchpoints!H8)*Parámetros!$B$10*(N(Touchpoints!N8)+N(Touchpoints!O8))/2,0),0))</f>
        <v>1.5</v>
      </c>
      <c r="F8" s="35" t="n">
        <f aca="false">IF(Touchpoints!B8="",0,IFERROR(IF(AND(4&gt;=MAX(1,N(Touchpoints!I8)-2),4&lt;=N(Touchpoints!I8)-1,N(Touchpoints!I8)&gt;=2),N(Touchpoints!L8)/2,0)+IF(AND(4=1,N(Touchpoints!I8)=1),N(Touchpoints!L8),0)+IF(AND(4&gt;=N(Touchpoints!I8),4&lt;=N(Touchpoints!J8)),N(Touchpoints!H8)*N(Touchpoints!M8)/MAX(1,N(Touchpoints!J8)-N(Touchpoints!I8)+1),0)+IF(AND(4&gt;=N(Touchpoints!J8)+1,4&lt;=N(Touchpoints!J8)+2),N(Touchpoints!H8)*Parámetros!$B$10*(N(Touchpoints!N8)+N(Touchpoints!O8))/2,0),0))</f>
        <v>0.5</v>
      </c>
      <c r="G8" s="35" t="n">
        <f aca="false">IF(Touchpoints!B8="",0,IFERROR(IF(AND(5&gt;=MAX(1,N(Touchpoints!I8)-2),5&lt;=N(Touchpoints!I8)-1,N(Touchpoints!I8)&gt;=2),N(Touchpoints!L8)/2,0)+IF(AND(5=1,N(Touchpoints!I8)=1),N(Touchpoints!L8),0)+IF(AND(5&gt;=N(Touchpoints!I8),5&lt;=N(Touchpoints!J8)),N(Touchpoints!H8)*N(Touchpoints!M8)/MAX(1,N(Touchpoints!J8)-N(Touchpoints!I8)+1),0)+IF(AND(5&gt;=N(Touchpoints!J8)+1,5&lt;=N(Touchpoints!J8)+2),N(Touchpoints!H8)*Parámetros!$B$10*(N(Touchpoints!N8)+N(Touchpoints!O8))/2,0),0))</f>
        <v>18</v>
      </c>
      <c r="H8" s="35" t="n">
        <f aca="false">IF(Touchpoints!B8="",0,IFERROR(IF(AND(6&gt;=MAX(1,N(Touchpoints!I8)-2),6&lt;=N(Touchpoints!I8)-1,N(Touchpoints!I8)&gt;=2),N(Touchpoints!L8)/2,0)+IF(AND(6=1,N(Touchpoints!I8)=1),N(Touchpoints!L8),0)+IF(AND(6&gt;=N(Touchpoints!I8),6&lt;=N(Touchpoints!J8)),N(Touchpoints!H8)*N(Touchpoints!M8)/MAX(1,N(Touchpoints!J8)-N(Touchpoints!I8)+1),0)+IF(AND(6&gt;=N(Touchpoints!J8)+1,6&lt;=N(Touchpoints!J8)+2),N(Touchpoints!H8)*Parámetros!$B$10*(N(Touchpoints!N8)+N(Touchpoints!O8))/2,0),0))</f>
        <v>18</v>
      </c>
      <c r="I8" s="35" t="n">
        <f aca="false">IF(Touchpoints!B8="",0,IFERROR(IF(AND(7&gt;=MAX(1,N(Touchpoints!I8)-2),7&lt;=N(Touchpoints!I8)-1,N(Touchpoints!I8)&gt;=2),N(Touchpoints!L8)/2,0)+IF(AND(7=1,N(Touchpoints!I8)=1),N(Touchpoints!L8),0)+IF(AND(7&gt;=N(Touchpoints!I8),7&lt;=N(Touchpoints!J8)),N(Touchpoints!H8)*N(Touchpoints!M8)/MAX(1,N(Touchpoints!J8)-N(Touchpoints!I8)+1),0)+IF(AND(7&gt;=N(Touchpoints!J8)+1,7&lt;=N(Touchpoints!J8)+2),N(Touchpoints!H8)*Parámetros!$B$10*(N(Touchpoints!N8)+N(Touchpoints!O8))/2,0),0))</f>
        <v>0</v>
      </c>
      <c r="J8" s="35" t="n">
        <f aca="false">IF(Touchpoints!B8="",0,IFERROR(IF(AND(8&gt;=MAX(1,N(Touchpoints!I8)-2),8&lt;=N(Touchpoints!I8)-1,N(Touchpoints!I8)&gt;=2),N(Touchpoints!L8)/2,0)+IF(AND(8=1,N(Touchpoints!I8)=1),N(Touchpoints!L8),0)+IF(AND(8&gt;=N(Touchpoints!I8),8&lt;=N(Touchpoints!J8)),N(Touchpoints!H8)*N(Touchpoints!M8)/MAX(1,N(Touchpoints!J8)-N(Touchpoints!I8)+1),0)+IF(AND(8&gt;=N(Touchpoints!J8)+1,8&lt;=N(Touchpoints!J8)+2),N(Touchpoints!H8)*Parámetros!$B$10*(N(Touchpoints!N8)+N(Touchpoints!O8))/2,0),0))</f>
        <v>0</v>
      </c>
      <c r="K8" s="35" t="n">
        <f aca="false">IF(Touchpoints!B8="",0,IFERROR(IF(AND(9&gt;=MAX(1,N(Touchpoints!I8)-2),9&lt;=N(Touchpoints!I8)-1,N(Touchpoints!I8)&gt;=2),N(Touchpoints!L8)/2,0)+IF(AND(9=1,N(Touchpoints!I8)=1),N(Touchpoints!L8),0)+IF(AND(9&gt;=N(Touchpoints!I8),9&lt;=N(Touchpoints!J8)),N(Touchpoints!H8)*N(Touchpoints!M8)/MAX(1,N(Touchpoints!J8)-N(Touchpoints!I8)+1),0)+IF(AND(9&gt;=N(Touchpoints!J8)+1,9&lt;=N(Touchpoints!J8)+2),N(Touchpoints!H8)*Parámetros!$B$10*(N(Touchpoints!N8)+N(Touchpoints!O8))/2,0),0))</f>
        <v>0</v>
      </c>
      <c r="L8" s="35" t="n">
        <f aca="false">IF(Touchpoints!B8="",0,IFERROR(IF(AND(10&gt;=MAX(1,N(Touchpoints!I8)-2),10&lt;=N(Touchpoints!I8)-1,N(Touchpoints!I8)&gt;=2),N(Touchpoints!L8)/2,0)+IF(AND(10=1,N(Touchpoints!I8)=1),N(Touchpoints!L8),0)+IF(AND(10&gt;=N(Touchpoints!I8),10&lt;=N(Touchpoints!J8)),N(Touchpoints!H8)*N(Touchpoints!M8)/MAX(1,N(Touchpoints!J8)-N(Touchpoints!I8)+1),0)+IF(AND(10&gt;=N(Touchpoints!J8)+1,10&lt;=N(Touchpoints!J8)+2),N(Touchpoints!H8)*Parámetros!$B$10*(N(Touchpoints!N8)+N(Touchpoints!O8))/2,0),0))</f>
        <v>0</v>
      </c>
      <c r="M8" s="35" t="n">
        <f aca="false">IF(Touchpoints!B8="",0,IFERROR(IF(AND(11&gt;=MAX(1,N(Touchpoints!I8)-2),11&lt;=N(Touchpoints!I8)-1,N(Touchpoints!I8)&gt;=2),N(Touchpoints!L8)/2,0)+IF(AND(11=1,N(Touchpoints!I8)=1),N(Touchpoints!L8),0)+IF(AND(11&gt;=N(Touchpoints!I8),11&lt;=N(Touchpoints!J8)),N(Touchpoints!H8)*N(Touchpoints!M8)/MAX(1,N(Touchpoints!J8)-N(Touchpoints!I8)+1),0)+IF(AND(11&gt;=N(Touchpoints!J8)+1,11&lt;=N(Touchpoints!J8)+2),N(Touchpoints!H8)*Parámetros!$B$10*(N(Touchpoints!N8)+N(Touchpoints!O8))/2,0),0))</f>
        <v>0</v>
      </c>
      <c r="N8" s="35" t="n">
        <f aca="false">IF(Touchpoints!B8="",0,IFERROR(IF(AND(12&gt;=MAX(1,N(Touchpoints!I8)-2),12&lt;=N(Touchpoints!I8)-1,N(Touchpoints!I8)&gt;=2),N(Touchpoints!L8)/2,0)+IF(AND(12=1,N(Touchpoints!I8)=1),N(Touchpoints!L8),0)+IF(AND(12&gt;=N(Touchpoints!I8),12&lt;=N(Touchpoints!J8)),N(Touchpoints!H8)*N(Touchpoints!M8)/MAX(1,N(Touchpoints!J8)-N(Touchpoints!I8)+1),0)+IF(AND(12&gt;=N(Touchpoints!J8)+1,12&lt;=N(Touchpoints!J8)+2),N(Touchpoints!H8)*Parámetros!$B$10*(N(Touchpoints!N8)+N(Touchpoints!O8))/2,0),0))</f>
        <v>0</v>
      </c>
      <c r="O8" s="35" t="n">
        <f aca="false">IF(Touchpoints!B8="",0,IFERROR(IF(AND(13&gt;=MAX(1,N(Touchpoints!I8)-2),13&lt;=N(Touchpoints!I8)-1,N(Touchpoints!I8)&gt;=2),N(Touchpoints!L8)/2,0)+IF(AND(13=1,N(Touchpoints!I8)=1),N(Touchpoints!L8),0)+IF(AND(13&gt;=N(Touchpoints!I8),13&lt;=N(Touchpoints!J8)),N(Touchpoints!H8)*N(Touchpoints!M8)/MAX(1,N(Touchpoints!J8)-N(Touchpoints!I8)+1),0)+IF(AND(13&gt;=N(Touchpoints!J8)+1,13&lt;=N(Touchpoints!J8)+2),N(Touchpoints!H8)*Parámetros!$B$10*(N(Touchpoints!N8)+N(Touchpoints!O8))/2,0),0))</f>
        <v>0</v>
      </c>
      <c r="P8" s="35" t="n">
        <f aca="false">IF(Touchpoints!B8="",0,IFERROR(IF(AND(14&gt;=MAX(1,N(Touchpoints!I8)-2),14&lt;=N(Touchpoints!I8)-1,N(Touchpoints!I8)&gt;=2),N(Touchpoints!L8)/2,0)+IF(AND(14=1,N(Touchpoints!I8)=1),N(Touchpoints!L8),0)+IF(AND(14&gt;=N(Touchpoints!I8),14&lt;=N(Touchpoints!J8)),N(Touchpoints!H8)*N(Touchpoints!M8)/MAX(1,N(Touchpoints!J8)-N(Touchpoints!I8)+1),0)+IF(AND(14&gt;=N(Touchpoints!J8)+1,14&lt;=N(Touchpoints!J8)+2),N(Touchpoints!H8)*Parámetros!$B$10*(N(Touchpoints!N8)+N(Touchpoints!O8))/2,0),0))</f>
        <v>0</v>
      </c>
      <c r="Q8" s="35" t="n">
        <f aca="false">IF(Touchpoints!B8="",0,IFERROR(IF(AND(15&gt;=MAX(1,N(Touchpoints!I8)-2),15&lt;=N(Touchpoints!I8)-1,N(Touchpoints!I8)&gt;=2),N(Touchpoints!L8)/2,0)+IF(AND(15=1,N(Touchpoints!I8)=1),N(Touchpoints!L8),0)+IF(AND(15&gt;=N(Touchpoints!I8),15&lt;=N(Touchpoints!J8)),N(Touchpoints!H8)*N(Touchpoints!M8)/MAX(1,N(Touchpoints!J8)-N(Touchpoints!I8)+1),0)+IF(AND(15&gt;=N(Touchpoints!J8)+1,15&lt;=N(Touchpoints!J8)+2),N(Touchpoints!H8)*Parámetros!$B$10*(N(Touchpoints!N8)+N(Touchpoints!O8))/2,0),0))</f>
        <v>0</v>
      </c>
      <c r="R8" s="34" t="n">
        <f aca="false">SUM(C8:Q8)</f>
        <v>39.5</v>
      </c>
    </row>
    <row r="9" customFormat="false" ht="15" hidden="false" customHeight="false" outlineLevel="0" collapsed="false">
      <c r="A9" s="39" t="str">
        <f aca="false">IF(Touchpoints!A9="","",Touchpoints!A9)</f>
        <v>TP4</v>
      </c>
      <c r="B9" s="40" t="str">
        <f aca="false">IF(Touchpoints!B9="","",Touchpoints!B9)</f>
        <v>Examen parcial teórico</v>
      </c>
      <c r="C9" s="35" t="n">
        <f aca="false">IF(Touchpoints!B9="",0,IFERROR(IF(AND(1&gt;=MAX(1,N(Touchpoints!I9)-2),1&lt;=N(Touchpoints!I9)-1,N(Touchpoints!I9)&gt;=2),N(Touchpoints!L9)/2,0)+IF(AND(1=1,N(Touchpoints!I9)=1),N(Touchpoints!L9),0)+IF(AND(1&gt;=N(Touchpoints!I9),1&lt;=N(Touchpoints!J9)),N(Touchpoints!H9)*N(Touchpoints!M9)/MAX(1,N(Touchpoints!J9)-N(Touchpoints!I9)+1),0)+IF(AND(1&gt;=N(Touchpoints!J9)+1,1&lt;=N(Touchpoints!J9)+2),N(Touchpoints!H9)*Parámetros!$B$10*(N(Touchpoints!N9)+N(Touchpoints!O9))/2,0),0))</f>
        <v>0</v>
      </c>
      <c r="D9" s="35" t="n">
        <f aca="false">IF(Touchpoints!B9="",0,IFERROR(IF(AND(2&gt;=MAX(1,N(Touchpoints!I9)-2),2&lt;=N(Touchpoints!I9)-1,N(Touchpoints!I9)&gt;=2),N(Touchpoints!L9)/2,0)+IF(AND(2=1,N(Touchpoints!I9)=1),N(Touchpoints!L9),0)+IF(AND(2&gt;=N(Touchpoints!I9),2&lt;=N(Touchpoints!J9)),N(Touchpoints!H9)*N(Touchpoints!M9)/MAX(1,N(Touchpoints!J9)-N(Touchpoints!I9)+1),0)+IF(AND(2&gt;=N(Touchpoints!J9)+1,2&lt;=N(Touchpoints!J9)+2),N(Touchpoints!H9)*Parámetros!$B$10*(N(Touchpoints!N9)+N(Touchpoints!O9))/2,0),0))</f>
        <v>0</v>
      </c>
      <c r="E9" s="35" t="n">
        <f aca="false">IF(Touchpoints!B9="",0,IFERROR(IF(AND(3&gt;=MAX(1,N(Touchpoints!I9)-2),3&lt;=N(Touchpoints!I9)-1,N(Touchpoints!I9)&gt;=2),N(Touchpoints!L9)/2,0)+IF(AND(3=1,N(Touchpoints!I9)=1),N(Touchpoints!L9),0)+IF(AND(3&gt;=N(Touchpoints!I9),3&lt;=N(Touchpoints!J9)),N(Touchpoints!H9)*N(Touchpoints!M9)/MAX(1,N(Touchpoints!J9)-N(Touchpoints!I9)+1),0)+IF(AND(3&gt;=N(Touchpoints!J9)+1,3&lt;=N(Touchpoints!J9)+2),N(Touchpoints!H9)*Parámetros!$B$10*(N(Touchpoints!N9)+N(Touchpoints!O9))/2,0),0))</f>
        <v>0</v>
      </c>
      <c r="F9" s="35" t="n">
        <f aca="false">IF(Touchpoints!B9="",0,IFERROR(IF(AND(4&gt;=MAX(1,N(Touchpoints!I9)-2),4&lt;=N(Touchpoints!I9)-1,N(Touchpoints!I9)&gt;=2),N(Touchpoints!L9)/2,0)+IF(AND(4=1,N(Touchpoints!I9)=1),N(Touchpoints!L9),0)+IF(AND(4&gt;=N(Touchpoints!I9),4&lt;=N(Touchpoints!J9)),N(Touchpoints!H9)*N(Touchpoints!M9)/MAX(1,N(Touchpoints!J9)-N(Touchpoints!I9)+1),0)+IF(AND(4&gt;=N(Touchpoints!J9)+1,4&lt;=N(Touchpoints!J9)+2),N(Touchpoints!H9)*Parámetros!$B$10*(N(Touchpoints!N9)+N(Touchpoints!O9))/2,0),0))</f>
        <v>0</v>
      </c>
      <c r="G9" s="35" t="n">
        <f aca="false">IF(Touchpoints!B9="",0,IFERROR(IF(AND(5&gt;=MAX(1,N(Touchpoints!I9)-2),5&lt;=N(Touchpoints!I9)-1,N(Touchpoints!I9)&gt;=2),N(Touchpoints!L9)/2,0)+IF(AND(5=1,N(Touchpoints!I9)=1),N(Touchpoints!L9),0)+IF(AND(5&gt;=N(Touchpoints!I9),5&lt;=N(Touchpoints!J9)),N(Touchpoints!H9)*N(Touchpoints!M9)/MAX(1,N(Touchpoints!J9)-N(Touchpoints!I9)+1),0)+IF(AND(5&gt;=N(Touchpoints!J9)+1,5&lt;=N(Touchpoints!J9)+2),N(Touchpoints!H9)*Parámetros!$B$10*(N(Touchpoints!N9)+N(Touchpoints!O9))/2,0),0))</f>
        <v>0</v>
      </c>
      <c r="H9" s="35" t="n">
        <f aca="false">IF(Touchpoints!B9="",0,IFERROR(IF(AND(6&gt;=MAX(1,N(Touchpoints!I9)-2),6&lt;=N(Touchpoints!I9)-1,N(Touchpoints!I9)&gt;=2),N(Touchpoints!L9)/2,0)+IF(AND(6=1,N(Touchpoints!I9)=1),N(Touchpoints!L9),0)+IF(AND(6&gt;=N(Touchpoints!I9),6&lt;=N(Touchpoints!J9)),N(Touchpoints!H9)*N(Touchpoints!M9)/MAX(1,N(Touchpoints!J9)-N(Touchpoints!I9)+1),0)+IF(AND(6&gt;=N(Touchpoints!J9)+1,6&lt;=N(Touchpoints!J9)+2),N(Touchpoints!H9)*Parámetros!$B$10*(N(Touchpoints!N9)+N(Touchpoints!O9))/2,0),0))</f>
        <v>3</v>
      </c>
      <c r="I9" s="35" t="n">
        <f aca="false">IF(Touchpoints!B9="",0,IFERROR(IF(AND(7&gt;=MAX(1,N(Touchpoints!I9)-2),7&lt;=N(Touchpoints!I9)-1,N(Touchpoints!I9)&gt;=2),N(Touchpoints!L9)/2,0)+IF(AND(7=1,N(Touchpoints!I9)=1),N(Touchpoints!L9),0)+IF(AND(7&gt;=N(Touchpoints!I9),7&lt;=N(Touchpoints!J9)),N(Touchpoints!H9)*N(Touchpoints!M9)/MAX(1,N(Touchpoints!J9)-N(Touchpoints!I9)+1),0)+IF(AND(7&gt;=N(Touchpoints!J9)+1,7&lt;=N(Touchpoints!J9)+2),N(Touchpoints!H9)*Parámetros!$B$10*(N(Touchpoints!N9)+N(Touchpoints!O9))/2,0),0))</f>
        <v>3</v>
      </c>
      <c r="J9" s="35" t="n">
        <f aca="false">IF(Touchpoints!B9="",0,IFERROR(IF(AND(8&gt;=MAX(1,N(Touchpoints!I9)-2),8&lt;=N(Touchpoints!I9)-1,N(Touchpoints!I9)&gt;=2),N(Touchpoints!L9)/2,0)+IF(AND(8=1,N(Touchpoints!I9)=1),N(Touchpoints!L9),0)+IF(AND(8&gt;=N(Touchpoints!I9),8&lt;=N(Touchpoints!J9)),N(Touchpoints!H9)*N(Touchpoints!M9)/MAX(1,N(Touchpoints!J9)-N(Touchpoints!I9)+1),0)+IF(AND(8&gt;=N(Touchpoints!J9)+1,8&lt;=N(Touchpoints!J9)+2),N(Touchpoints!H9)*Parámetros!$B$10*(N(Touchpoints!N9)+N(Touchpoints!O9))/2,0),0))</f>
        <v>2</v>
      </c>
      <c r="K9" s="35" t="n">
        <f aca="false">IF(Touchpoints!B9="",0,IFERROR(IF(AND(9&gt;=MAX(1,N(Touchpoints!I9)-2),9&lt;=N(Touchpoints!I9)-1,N(Touchpoints!I9)&gt;=2),N(Touchpoints!L9)/2,0)+IF(AND(9=1,N(Touchpoints!I9)=1),N(Touchpoints!L9),0)+IF(AND(9&gt;=N(Touchpoints!I9),9&lt;=N(Touchpoints!J9)),N(Touchpoints!H9)*N(Touchpoints!M9)/MAX(1,N(Touchpoints!J9)-N(Touchpoints!I9)+1),0)+IF(AND(9&gt;=N(Touchpoints!J9)+1,9&lt;=N(Touchpoints!J9)+2),N(Touchpoints!H9)*Parámetros!$B$10*(N(Touchpoints!N9)+N(Touchpoints!O9))/2,0),0))</f>
        <v>10</v>
      </c>
      <c r="L9" s="35" t="n">
        <f aca="false">IF(Touchpoints!B9="",0,IFERROR(IF(AND(10&gt;=MAX(1,N(Touchpoints!I9)-2),10&lt;=N(Touchpoints!I9)-1,N(Touchpoints!I9)&gt;=2),N(Touchpoints!L9)/2,0)+IF(AND(10=1,N(Touchpoints!I9)=1),N(Touchpoints!L9),0)+IF(AND(10&gt;=N(Touchpoints!I9),10&lt;=N(Touchpoints!J9)),N(Touchpoints!H9)*N(Touchpoints!M9)/MAX(1,N(Touchpoints!J9)-N(Touchpoints!I9)+1),0)+IF(AND(10&gt;=N(Touchpoints!J9)+1,10&lt;=N(Touchpoints!J9)+2),N(Touchpoints!H9)*Parámetros!$B$10*(N(Touchpoints!N9)+N(Touchpoints!O9))/2,0),0))</f>
        <v>10</v>
      </c>
      <c r="M9" s="35" t="n">
        <f aca="false">IF(Touchpoints!B9="",0,IFERROR(IF(AND(11&gt;=MAX(1,N(Touchpoints!I9)-2),11&lt;=N(Touchpoints!I9)-1,N(Touchpoints!I9)&gt;=2),N(Touchpoints!L9)/2,0)+IF(AND(11=1,N(Touchpoints!I9)=1),N(Touchpoints!L9),0)+IF(AND(11&gt;=N(Touchpoints!I9),11&lt;=N(Touchpoints!J9)),N(Touchpoints!H9)*N(Touchpoints!M9)/MAX(1,N(Touchpoints!J9)-N(Touchpoints!I9)+1),0)+IF(AND(11&gt;=N(Touchpoints!J9)+1,11&lt;=N(Touchpoints!J9)+2),N(Touchpoints!H9)*Parámetros!$B$10*(N(Touchpoints!N9)+N(Touchpoints!O9))/2,0),0))</f>
        <v>0</v>
      </c>
      <c r="N9" s="35" t="n">
        <f aca="false">IF(Touchpoints!B9="",0,IFERROR(IF(AND(12&gt;=MAX(1,N(Touchpoints!I9)-2),12&lt;=N(Touchpoints!I9)-1,N(Touchpoints!I9)&gt;=2),N(Touchpoints!L9)/2,0)+IF(AND(12=1,N(Touchpoints!I9)=1),N(Touchpoints!L9),0)+IF(AND(12&gt;=N(Touchpoints!I9),12&lt;=N(Touchpoints!J9)),N(Touchpoints!H9)*N(Touchpoints!M9)/MAX(1,N(Touchpoints!J9)-N(Touchpoints!I9)+1),0)+IF(AND(12&gt;=N(Touchpoints!J9)+1,12&lt;=N(Touchpoints!J9)+2),N(Touchpoints!H9)*Parámetros!$B$10*(N(Touchpoints!N9)+N(Touchpoints!O9))/2,0),0))</f>
        <v>0</v>
      </c>
      <c r="O9" s="35" t="n">
        <f aca="false">IF(Touchpoints!B9="",0,IFERROR(IF(AND(13&gt;=MAX(1,N(Touchpoints!I9)-2),13&lt;=N(Touchpoints!I9)-1,N(Touchpoints!I9)&gt;=2),N(Touchpoints!L9)/2,0)+IF(AND(13=1,N(Touchpoints!I9)=1),N(Touchpoints!L9),0)+IF(AND(13&gt;=N(Touchpoints!I9),13&lt;=N(Touchpoints!J9)),N(Touchpoints!H9)*N(Touchpoints!M9)/MAX(1,N(Touchpoints!J9)-N(Touchpoints!I9)+1),0)+IF(AND(13&gt;=N(Touchpoints!J9)+1,13&lt;=N(Touchpoints!J9)+2),N(Touchpoints!H9)*Parámetros!$B$10*(N(Touchpoints!N9)+N(Touchpoints!O9))/2,0),0))</f>
        <v>0</v>
      </c>
      <c r="P9" s="35" t="n">
        <f aca="false">IF(Touchpoints!B9="",0,IFERROR(IF(AND(14&gt;=MAX(1,N(Touchpoints!I9)-2),14&lt;=N(Touchpoints!I9)-1,N(Touchpoints!I9)&gt;=2),N(Touchpoints!L9)/2,0)+IF(AND(14=1,N(Touchpoints!I9)=1),N(Touchpoints!L9),0)+IF(AND(14&gt;=N(Touchpoints!I9),14&lt;=N(Touchpoints!J9)),N(Touchpoints!H9)*N(Touchpoints!M9)/MAX(1,N(Touchpoints!J9)-N(Touchpoints!I9)+1),0)+IF(AND(14&gt;=N(Touchpoints!J9)+1,14&lt;=N(Touchpoints!J9)+2),N(Touchpoints!H9)*Parámetros!$B$10*(N(Touchpoints!N9)+N(Touchpoints!O9))/2,0),0))</f>
        <v>0</v>
      </c>
      <c r="Q9" s="35" t="n">
        <f aca="false">IF(Touchpoints!B9="",0,IFERROR(IF(AND(15&gt;=MAX(1,N(Touchpoints!I9)-2),15&lt;=N(Touchpoints!I9)-1,N(Touchpoints!I9)&gt;=2),N(Touchpoints!L9)/2,0)+IF(AND(15=1,N(Touchpoints!I9)=1),N(Touchpoints!L9),0)+IF(AND(15&gt;=N(Touchpoints!I9),15&lt;=N(Touchpoints!J9)),N(Touchpoints!H9)*N(Touchpoints!M9)/MAX(1,N(Touchpoints!J9)-N(Touchpoints!I9)+1),0)+IF(AND(15&gt;=N(Touchpoints!J9)+1,15&lt;=N(Touchpoints!J9)+2),N(Touchpoints!H9)*Parámetros!$B$10*(N(Touchpoints!N9)+N(Touchpoints!O9))/2,0),0))</f>
        <v>0</v>
      </c>
      <c r="R9" s="34" t="n">
        <f aca="false">SUM(C9:Q9)</f>
        <v>28</v>
      </c>
    </row>
    <row r="10" customFormat="false" ht="23.85" hidden="false" customHeight="false" outlineLevel="0" collapsed="false">
      <c r="A10" s="39" t="str">
        <f aca="false">IF(Touchpoints!A10="","",Touchpoints!A10)</f>
        <v>TP5</v>
      </c>
      <c r="B10" s="40" t="str">
        <f aca="false">IF(Touchpoints!B10="","",Touchpoints!B10)</f>
        <v>Entrega P2 — Diseño arquitectónico</v>
      </c>
      <c r="C10" s="35" t="n">
        <f aca="false">IF(Touchpoints!B10="",0,IFERROR(IF(AND(1&gt;=MAX(1,N(Touchpoints!I10)-2),1&lt;=N(Touchpoints!I10)-1,N(Touchpoints!I10)&gt;=2),N(Touchpoints!L10)/2,0)+IF(AND(1=1,N(Touchpoints!I10)=1),N(Touchpoints!L10),0)+IF(AND(1&gt;=N(Touchpoints!I10),1&lt;=N(Touchpoints!J10)),N(Touchpoints!H10)*N(Touchpoints!M10)/MAX(1,N(Touchpoints!J10)-N(Touchpoints!I10)+1),0)+IF(AND(1&gt;=N(Touchpoints!J10)+1,1&lt;=N(Touchpoints!J10)+2),N(Touchpoints!H10)*Parámetros!$B$10*(N(Touchpoints!N10)+N(Touchpoints!O10))/2,0),0))</f>
        <v>0</v>
      </c>
      <c r="D10" s="35" t="n">
        <f aca="false">IF(Touchpoints!B10="",0,IFERROR(IF(AND(2&gt;=MAX(1,N(Touchpoints!I10)-2),2&lt;=N(Touchpoints!I10)-1,N(Touchpoints!I10)&gt;=2),N(Touchpoints!L10)/2,0)+IF(AND(2=1,N(Touchpoints!I10)=1),N(Touchpoints!L10),0)+IF(AND(2&gt;=N(Touchpoints!I10),2&lt;=N(Touchpoints!J10)),N(Touchpoints!H10)*N(Touchpoints!M10)/MAX(1,N(Touchpoints!J10)-N(Touchpoints!I10)+1),0)+IF(AND(2&gt;=N(Touchpoints!J10)+1,2&lt;=N(Touchpoints!J10)+2),N(Touchpoints!H10)*Parámetros!$B$10*(N(Touchpoints!N10)+N(Touchpoints!O10))/2,0),0))</f>
        <v>0</v>
      </c>
      <c r="E10" s="35" t="n">
        <f aca="false">IF(Touchpoints!B10="",0,IFERROR(IF(AND(3&gt;=MAX(1,N(Touchpoints!I10)-2),3&lt;=N(Touchpoints!I10)-1,N(Touchpoints!I10)&gt;=2),N(Touchpoints!L10)/2,0)+IF(AND(3=1,N(Touchpoints!I10)=1),N(Touchpoints!L10),0)+IF(AND(3&gt;=N(Touchpoints!I10),3&lt;=N(Touchpoints!J10)),N(Touchpoints!H10)*N(Touchpoints!M10)/MAX(1,N(Touchpoints!J10)-N(Touchpoints!I10)+1),0)+IF(AND(3&gt;=N(Touchpoints!J10)+1,3&lt;=N(Touchpoints!J10)+2),N(Touchpoints!H10)*Parámetros!$B$10*(N(Touchpoints!N10)+N(Touchpoints!O10))/2,0),0))</f>
        <v>0</v>
      </c>
      <c r="F10" s="35" t="n">
        <f aca="false">IF(Touchpoints!B10="",0,IFERROR(IF(AND(4&gt;=MAX(1,N(Touchpoints!I10)-2),4&lt;=N(Touchpoints!I10)-1,N(Touchpoints!I10)&gt;=2),N(Touchpoints!L10)/2,0)+IF(AND(4=1,N(Touchpoints!I10)=1),N(Touchpoints!L10),0)+IF(AND(4&gt;=N(Touchpoints!I10),4&lt;=N(Touchpoints!J10)),N(Touchpoints!H10)*N(Touchpoints!M10)/MAX(1,N(Touchpoints!J10)-N(Touchpoints!I10)+1),0)+IF(AND(4&gt;=N(Touchpoints!J10)+1,4&lt;=N(Touchpoints!J10)+2),N(Touchpoints!H10)*Parámetros!$B$10*(N(Touchpoints!N10)+N(Touchpoints!O10))/2,0),0))</f>
        <v>0</v>
      </c>
      <c r="G10" s="35" t="n">
        <f aca="false">IF(Touchpoints!B10="",0,IFERROR(IF(AND(5&gt;=MAX(1,N(Touchpoints!I10)-2),5&lt;=N(Touchpoints!I10)-1,N(Touchpoints!I10)&gt;=2),N(Touchpoints!L10)/2,0)+IF(AND(5=1,N(Touchpoints!I10)=1),N(Touchpoints!L10),0)+IF(AND(5&gt;=N(Touchpoints!I10),5&lt;=N(Touchpoints!J10)),N(Touchpoints!H10)*N(Touchpoints!M10)/MAX(1,N(Touchpoints!J10)-N(Touchpoints!I10)+1),0)+IF(AND(5&gt;=N(Touchpoints!J10)+1,5&lt;=N(Touchpoints!J10)+2),N(Touchpoints!H10)*Parámetros!$B$10*(N(Touchpoints!N10)+N(Touchpoints!O10))/2,0),0))</f>
        <v>0</v>
      </c>
      <c r="H10" s="35" t="n">
        <f aca="false">IF(Touchpoints!B10="",0,IFERROR(IF(AND(6&gt;=MAX(1,N(Touchpoints!I10)-2),6&lt;=N(Touchpoints!I10)-1,N(Touchpoints!I10)&gt;=2),N(Touchpoints!L10)/2,0)+IF(AND(6=1,N(Touchpoints!I10)=1),N(Touchpoints!L10),0)+IF(AND(6&gt;=N(Touchpoints!I10),6&lt;=N(Touchpoints!J10)),N(Touchpoints!H10)*N(Touchpoints!M10)/MAX(1,N(Touchpoints!J10)-N(Touchpoints!I10)+1),0)+IF(AND(6&gt;=N(Touchpoints!J10)+1,6&lt;=N(Touchpoints!J10)+2),N(Touchpoints!H10)*Parámetros!$B$10*(N(Touchpoints!N10)+N(Touchpoints!O10))/2,0),0))</f>
        <v>0</v>
      </c>
      <c r="I10" s="35" t="n">
        <f aca="false">IF(Touchpoints!B10="",0,IFERROR(IF(AND(7&gt;=MAX(1,N(Touchpoints!I10)-2),7&lt;=N(Touchpoints!I10)-1,N(Touchpoints!I10)&gt;=2),N(Touchpoints!L10)/2,0)+IF(AND(7=1,N(Touchpoints!I10)=1),N(Touchpoints!L10),0)+IF(AND(7&gt;=N(Touchpoints!I10),7&lt;=N(Touchpoints!J10)),N(Touchpoints!H10)*N(Touchpoints!M10)/MAX(1,N(Touchpoints!J10)-N(Touchpoints!I10)+1),0)+IF(AND(7&gt;=N(Touchpoints!J10)+1,7&lt;=N(Touchpoints!J10)+2),N(Touchpoints!H10)*Parámetros!$B$10*(N(Touchpoints!N10)+N(Touchpoints!O10))/2,0),0))</f>
        <v>0</v>
      </c>
      <c r="J10" s="35" t="n">
        <f aca="false">IF(Touchpoints!B10="",0,IFERROR(IF(AND(8&gt;=MAX(1,N(Touchpoints!I10)-2),8&lt;=N(Touchpoints!I10)-1,N(Touchpoints!I10)&gt;=2),N(Touchpoints!L10)/2,0)+IF(AND(8=1,N(Touchpoints!I10)=1),N(Touchpoints!L10),0)+IF(AND(8&gt;=N(Touchpoints!I10),8&lt;=N(Touchpoints!J10)),N(Touchpoints!H10)*N(Touchpoints!M10)/MAX(1,N(Touchpoints!J10)-N(Touchpoints!I10)+1),0)+IF(AND(8&gt;=N(Touchpoints!J10)+1,8&lt;=N(Touchpoints!J10)+2),N(Touchpoints!H10)*Parámetros!$B$10*(N(Touchpoints!N10)+N(Touchpoints!O10))/2,0),0))</f>
        <v>1.5</v>
      </c>
      <c r="K10" s="35" t="n">
        <f aca="false">IF(Touchpoints!B10="",0,IFERROR(IF(AND(9&gt;=MAX(1,N(Touchpoints!I10)-2),9&lt;=N(Touchpoints!I10)-1,N(Touchpoints!I10)&gt;=2),N(Touchpoints!L10)/2,0)+IF(AND(9=1,N(Touchpoints!I10)=1),N(Touchpoints!L10),0)+IF(AND(9&gt;=N(Touchpoints!I10),9&lt;=N(Touchpoints!J10)),N(Touchpoints!H10)*N(Touchpoints!M10)/MAX(1,N(Touchpoints!J10)-N(Touchpoints!I10)+1),0)+IF(AND(9&gt;=N(Touchpoints!J10)+1,9&lt;=N(Touchpoints!J10)+2),N(Touchpoints!H10)*Parámetros!$B$10*(N(Touchpoints!N10)+N(Touchpoints!O10))/2,0),0))</f>
        <v>1.5</v>
      </c>
      <c r="L10" s="35" t="n">
        <f aca="false">IF(Touchpoints!B10="",0,IFERROR(IF(AND(10&gt;=MAX(1,N(Touchpoints!I10)-2),10&lt;=N(Touchpoints!I10)-1,N(Touchpoints!I10)&gt;=2),N(Touchpoints!L10)/2,0)+IF(AND(10=1,N(Touchpoints!I10)=1),N(Touchpoints!L10),0)+IF(AND(10&gt;=N(Touchpoints!I10),10&lt;=N(Touchpoints!J10)),N(Touchpoints!H10)*N(Touchpoints!M10)/MAX(1,N(Touchpoints!J10)-N(Touchpoints!I10)+1),0)+IF(AND(10&gt;=N(Touchpoints!J10)+1,10&lt;=N(Touchpoints!J10)+2),N(Touchpoints!H10)*Parámetros!$B$10*(N(Touchpoints!N10)+N(Touchpoints!O10))/2,0),0))</f>
        <v>0.5</v>
      </c>
      <c r="M10" s="35" t="n">
        <f aca="false">IF(Touchpoints!B10="",0,IFERROR(IF(AND(11&gt;=MAX(1,N(Touchpoints!I10)-2),11&lt;=N(Touchpoints!I10)-1,N(Touchpoints!I10)&gt;=2),N(Touchpoints!L10)/2,0)+IF(AND(11=1,N(Touchpoints!I10)=1),N(Touchpoints!L10),0)+IF(AND(11&gt;=N(Touchpoints!I10),11&lt;=N(Touchpoints!J10)),N(Touchpoints!H10)*N(Touchpoints!M10)/MAX(1,N(Touchpoints!J10)-N(Touchpoints!I10)+1),0)+IF(AND(11&gt;=N(Touchpoints!J10)+1,11&lt;=N(Touchpoints!J10)+2),N(Touchpoints!H10)*Parámetros!$B$10*(N(Touchpoints!N10)+N(Touchpoints!O10))/2,0),0))</f>
        <v>18</v>
      </c>
      <c r="N10" s="35" t="n">
        <f aca="false">IF(Touchpoints!B10="",0,IFERROR(IF(AND(12&gt;=MAX(1,N(Touchpoints!I10)-2),12&lt;=N(Touchpoints!I10)-1,N(Touchpoints!I10)&gt;=2),N(Touchpoints!L10)/2,0)+IF(AND(12=1,N(Touchpoints!I10)=1),N(Touchpoints!L10),0)+IF(AND(12&gt;=N(Touchpoints!I10),12&lt;=N(Touchpoints!J10)),N(Touchpoints!H10)*N(Touchpoints!M10)/MAX(1,N(Touchpoints!J10)-N(Touchpoints!I10)+1),0)+IF(AND(12&gt;=N(Touchpoints!J10)+1,12&lt;=N(Touchpoints!J10)+2),N(Touchpoints!H10)*Parámetros!$B$10*(N(Touchpoints!N10)+N(Touchpoints!O10))/2,0),0))</f>
        <v>18</v>
      </c>
      <c r="O10" s="35" t="n">
        <f aca="false">IF(Touchpoints!B10="",0,IFERROR(IF(AND(13&gt;=MAX(1,N(Touchpoints!I10)-2),13&lt;=N(Touchpoints!I10)-1,N(Touchpoints!I10)&gt;=2),N(Touchpoints!L10)/2,0)+IF(AND(13=1,N(Touchpoints!I10)=1),N(Touchpoints!L10),0)+IF(AND(13&gt;=N(Touchpoints!I10),13&lt;=N(Touchpoints!J10)),N(Touchpoints!H10)*N(Touchpoints!M10)/MAX(1,N(Touchpoints!J10)-N(Touchpoints!I10)+1),0)+IF(AND(13&gt;=N(Touchpoints!J10)+1,13&lt;=N(Touchpoints!J10)+2),N(Touchpoints!H10)*Parámetros!$B$10*(N(Touchpoints!N10)+N(Touchpoints!O10))/2,0),0))</f>
        <v>0</v>
      </c>
      <c r="P10" s="35" t="n">
        <f aca="false">IF(Touchpoints!B10="",0,IFERROR(IF(AND(14&gt;=MAX(1,N(Touchpoints!I10)-2),14&lt;=N(Touchpoints!I10)-1,N(Touchpoints!I10)&gt;=2),N(Touchpoints!L10)/2,0)+IF(AND(14=1,N(Touchpoints!I10)=1),N(Touchpoints!L10),0)+IF(AND(14&gt;=N(Touchpoints!I10),14&lt;=N(Touchpoints!J10)),N(Touchpoints!H10)*N(Touchpoints!M10)/MAX(1,N(Touchpoints!J10)-N(Touchpoints!I10)+1),0)+IF(AND(14&gt;=N(Touchpoints!J10)+1,14&lt;=N(Touchpoints!J10)+2),N(Touchpoints!H10)*Parámetros!$B$10*(N(Touchpoints!N10)+N(Touchpoints!O10))/2,0),0))</f>
        <v>0</v>
      </c>
      <c r="Q10" s="35" t="n">
        <f aca="false">IF(Touchpoints!B10="",0,IFERROR(IF(AND(15&gt;=MAX(1,N(Touchpoints!I10)-2),15&lt;=N(Touchpoints!I10)-1,N(Touchpoints!I10)&gt;=2),N(Touchpoints!L10)/2,0)+IF(AND(15=1,N(Touchpoints!I10)=1),N(Touchpoints!L10),0)+IF(AND(15&gt;=N(Touchpoints!I10),15&lt;=N(Touchpoints!J10)),N(Touchpoints!H10)*N(Touchpoints!M10)/MAX(1,N(Touchpoints!J10)-N(Touchpoints!I10)+1),0)+IF(AND(15&gt;=N(Touchpoints!J10)+1,15&lt;=N(Touchpoints!J10)+2),N(Touchpoints!H10)*Parámetros!$B$10*(N(Touchpoints!N10)+N(Touchpoints!O10))/2,0),0))</f>
        <v>0</v>
      </c>
      <c r="R10" s="34" t="n">
        <f aca="false">SUM(C10:Q10)</f>
        <v>39.5</v>
      </c>
    </row>
    <row r="11" customFormat="false" ht="23.85" hidden="false" customHeight="false" outlineLevel="0" collapsed="false">
      <c r="A11" s="39" t="str">
        <f aca="false">IF(Touchpoints!A11="","",Touchpoints!A11)</f>
        <v>TP6</v>
      </c>
      <c r="B11" s="40" t="str">
        <f aca="false">IF(Touchpoints!B11="","",Touchpoints!B11)</f>
        <v>Entrega P3 — Implementación y pruebas</v>
      </c>
      <c r="C11" s="35" t="n">
        <f aca="false">IF(Touchpoints!B11="",0,IFERROR(IF(AND(1&gt;=MAX(1,N(Touchpoints!I11)-2),1&lt;=N(Touchpoints!I11)-1,N(Touchpoints!I11)&gt;=2),N(Touchpoints!L11)/2,0)+IF(AND(1=1,N(Touchpoints!I11)=1),N(Touchpoints!L11),0)+IF(AND(1&gt;=N(Touchpoints!I11),1&lt;=N(Touchpoints!J11)),N(Touchpoints!H11)*N(Touchpoints!M11)/MAX(1,N(Touchpoints!J11)-N(Touchpoints!I11)+1),0)+IF(AND(1&gt;=N(Touchpoints!J11)+1,1&lt;=N(Touchpoints!J11)+2),N(Touchpoints!H11)*Parámetros!$B$10*(N(Touchpoints!N11)+N(Touchpoints!O11))/2,0),0))</f>
        <v>0</v>
      </c>
      <c r="D11" s="35" t="n">
        <f aca="false">IF(Touchpoints!B11="",0,IFERROR(IF(AND(2&gt;=MAX(1,N(Touchpoints!I11)-2),2&lt;=N(Touchpoints!I11)-1,N(Touchpoints!I11)&gt;=2),N(Touchpoints!L11)/2,0)+IF(AND(2=1,N(Touchpoints!I11)=1),N(Touchpoints!L11),0)+IF(AND(2&gt;=N(Touchpoints!I11),2&lt;=N(Touchpoints!J11)),N(Touchpoints!H11)*N(Touchpoints!M11)/MAX(1,N(Touchpoints!J11)-N(Touchpoints!I11)+1),0)+IF(AND(2&gt;=N(Touchpoints!J11)+1,2&lt;=N(Touchpoints!J11)+2),N(Touchpoints!H11)*Parámetros!$B$10*(N(Touchpoints!N11)+N(Touchpoints!O11))/2,0),0))</f>
        <v>0</v>
      </c>
      <c r="E11" s="35" t="n">
        <f aca="false">IF(Touchpoints!B11="",0,IFERROR(IF(AND(3&gt;=MAX(1,N(Touchpoints!I11)-2),3&lt;=N(Touchpoints!I11)-1,N(Touchpoints!I11)&gt;=2),N(Touchpoints!L11)/2,0)+IF(AND(3=1,N(Touchpoints!I11)=1),N(Touchpoints!L11),0)+IF(AND(3&gt;=N(Touchpoints!I11),3&lt;=N(Touchpoints!J11)),N(Touchpoints!H11)*N(Touchpoints!M11)/MAX(1,N(Touchpoints!J11)-N(Touchpoints!I11)+1),0)+IF(AND(3&gt;=N(Touchpoints!J11)+1,3&lt;=N(Touchpoints!J11)+2),N(Touchpoints!H11)*Parámetros!$B$10*(N(Touchpoints!N11)+N(Touchpoints!O11))/2,0),0))</f>
        <v>0</v>
      </c>
      <c r="F11" s="35" t="n">
        <f aca="false">IF(Touchpoints!B11="",0,IFERROR(IF(AND(4&gt;=MAX(1,N(Touchpoints!I11)-2),4&lt;=N(Touchpoints!I11)-1,N(Touchpoints!I11)&gt;=2),N(Touchpoints!L11)/2,0)+IF(AND(4=1,N(Touchpoints!I11)=1),N(Touchpoints!L11),0)+IF(AND(4&gt;=N(Touchpoints!I11),4&lt;=N(Touchpoints!J11)),N(Touchpoints!H11)*N(Touchpoints!M11)/MAX(1,N(Touchpoints!J11)-N(Touchpoints!I11)+1),0)+IF(AND(4&gt;=N(Touchpoints!J11)+1,4&lt;=N(Touchpoints!J11)+2),N(Touchpoints!H11)*Parámetros!$B$10*(N(Touchpoints!N11)+N(Touchpoints!O11))/2,0),0))</f>
        <v>0</v>
      </c>
      <c r="G11" s="35" t="n">
        <f aca="false">IF(Touchpoints!B11="",0,IFERROR(IF(AND(5&gt;=MAX(1,N(Touchpoints!I11)-2),5&lt;=N(Touchpoints!I11)-1,N(Touchpoints!I11)&gt;=2),N(Touchpoints!L11)/2,0)+IF(AND(5=1,N(Touchpoints!I11)=1),N(Touchpoints!L11),0)+IF(AND(5&gt;=N(Touchpoints!I11),5&lt;=N(Touchpoints!J11)),N(Touchpoints!H11)*N(Touchpoints!M11)/MAX(1,N(Touchpoints!J11)-N(Touchpoints!I11)+1),0)+IF(AND(5&gt;=N(Touchpoints!J11)+1,5&lt;=N(Touchpoints!J11)+2),N(Touchpoints!H11)*Parámetros!$B$10*(N(Touchpoints!N11)+N(Touchpoints!O11))/2,0),0))</f>
        <v>0</v>
      </c>
      <c r="H11" s="35" t="n">
        <f aca="false">IF(Touchpoints!B11="",0,IFERROR(IF(AND(6&gt;=MAX(1,N(Touchpoints!I11)-2),6&lt;=N(Touchpoints!I11)-1,N(Touchpoints!I11)&gt;=2),N(Touchpoints!L11)/2,0)+IF(AND(6=1,N(Touchpoints!I11)=1),N(Touchpoints!L11),0)+IF(AND(6&gt;=N(Touchpoints!I11),6&lt;=N(Touchpoints!J11)),N(Touchpoints!H11)*N(Touchpoints!M11)/MAX(1,N(Touchpoints!J11)-N(Touchpoints!I11)+1),0)+IF(AND(6&gt;=N(Touchpoints!J11)+1,6&lt;=N(Touchpoints!J11)+2),N(Touchpoints!H11)*Parámetros!$B$10*(N(Touchpoints!N11)+N(Touchpoints!O11))/2,0),0))</f>
        <v>0</v>
      </c>
      <c r="I11" s="35" t="n">
        <f aca="false">IF(Touchpoints!B11="",0,IFERROR(IF(AND(7&gt;=MAX(1,N(Touchpoints!I11)-2),7&lt;=N(Touchpoints!I11)-1,N(Touchpoints!I11)&gt;=2),N(Touchpoints!L11)/2,0)+IF(AND(7=1,N(Touchpoints!I11)=1),N(Touchpoints!L11),0)+IF(AND(7&gt;=N(Touchpoints!I11),7&lt;=N(Touchpoints!J11)),N(Touchpoints!H11)*N(Touchpoints!M11)/MAX(1,N(Touchpoints!J11)-N(Touchpoints!I11)+1),0)+IF(AND(7&gt;=N(Touchpoints!J11)+1,7&lt;=N(Touchpoints!J11)+2),N(Touchpoints!H11)*Parámetros!$B$10*(N(Touchpoints!N11)+N(Touchpoints!O11))/2,0),0))</f>
        <v>0</v>
      </c>
      <c r="J11" s="35" t="n">
        <f aca="false">IF(Touchpoints!B11="",0,IFERROR(IF(AND(8&gt;=MAX(1,N(Touchpoints!I11)-2),8&lt;=N(Touchpoints!I11)-1,N(Touchpoints!I11)&gt;=2),N(Touchpoints!L11)/2,0)+IF(AND(8=1,N(Touchpoints!I11)=1),N(Touchpoints!L11),0)+IF(AND(8&gt;=N(Touchpoints!I11),8&lt;=N(Touchpoints!J11)),N(Touchpoints!H11)*N(Touchpoints!M11)/MAX(1,N(Touchpoints!J11)-N(Touchpoints!I11)+1),0)+IF(AND(8&gt;=N(Touchpoints!J11)+1,8&lt;=N(Touchpoints!J11)+2),N(Touchpoints!H11)*Parámetros!$B$10*(N(Touchpoints!N11)+N(Touchpoints!O11))/2,0),0))</f>
        <v>0</v>
      </c>
      <c r="K11" s="35" t="n">
        <f aca="false">IF(Touchpoints!B11="",0,IFERROR(IF(AND(9&gt;=MAX(1,N(Touchpoints!I11)-2),9&lt;=N(Touchpoints!I11)-1,N(Touchpoints!I11)&gt;=2),N(Touchpoints!L11)/2,0)+IF(AND(9=1,N(Touchpoints!I11)=1),N(Touchpoints!L11),0)+IF(AND(9&gt;=N(Touchpoints!I11),9&lt;=N(Touchpoints!J11)),N(Touchpoints!H11)*N(Touchpoints!M11)/MAX(1,N(Touchpoints!J11)-N(Touchpoints!I11)+1),0)+IF(AND(9&gt;=N(Touchpoints!J11)+1,9&lt;=N(Touchpoints!J11)+2),N(Touchpoints!H11)*Parámetros!$B$10*(N(Touchpoints!N11)+N(Touchpoints!O11))/2,0),0))</f>
        <v>0</v>
      </c>
      <c r="L11" s="35" t="n">
        <f aca="false">IF(Touchpoints!B11="",0,IFERROR(IF(AND(10&gt;=MAX(1,N(Touchpoints!I11)-2),10&lt;=N(Touchpoints!I11)-1,N(Touchpoints!I11)&gt;=2),N(Touchpoints!L11)/2,0)+IF(AND(10=1,N(Touchpoints!I11)=1),N(Touchpoints!L11),0)+IF(AND(10&gt;=N(Touchpoints!I11),10&lt;=N(Touchpoints!J11)),N(Touchpoints!H11)*N(Touchpoints!M11)/MAX(1,N(Touchpoints!J11)-N(Touchpoints!I11)+1),0)+IF(AND(10&gt;=N(Touchpoints!J11)+1,10&lt;=N(Touchpoints!J11)+2),N(Touchpoints!H11)*Parámetros!$B$10*(N(Touchpoints!N11)+N(Touchpoints!O11))/2,0),0))</f>
        <v>0</v>
      </c>
      <c r="M11" s="35" t="n">
        <f aca="false">IF(Touchpoints!B11="",0,IFERROR(IF(AND(11&gt;=MAX(1,N(Touchpoints!I11)-2),11&lt;=N(Touchpoints!I11)-1,N(Touchpoints!I11)&gt;=2),N(Touchpoints!L11)/2,0)+IF(AND(11=1,N(Touchpoints!I11)=1),N(Touchpoints!L11),0)+IF(AND(11&gt;=N(Touchpoints!I11),11&lt;=N(Touchpoints!J11)),N(Touchpoints!H11)*N(Touchpoints!M11)/MAX(1,N(Touchpoints!J11)-N(Touchpoints!I11)+1),0)+IF(AND(11&gt;=N(Touchpoints!J11)+1,11&lt;=N(Touchpoints!J11)+2),N(Touchpoints!H11)*Parámetros!$B$10*(N(Touchpoints!N11)+N(Touchpoints!O11))/2,0),0))</f>
        <v>1.5</v>
      </c>
      <c r="N11" s="35" t="n">
        <f aca="false">IF(Touchpoints!B11="",0,IFERROR(IF(AND(12&gt;=MAX(1,N(Touchpoints!I11)-2),12&lt;=N(Touchpoints!I11)-1,N(Touchpoints!I11)&gt;=2),N(Touchpoints!L11)/2,0)+IF(AND(12=1,N(Touchpoints!I11)=1),N(Touchpoints!L11),0)+IF(AND(12&gt;=N(Touchpoints!I11),12&lt;=N(Touchpoints!J11)),N(Touchpoints!H11)*N(Touchpoints!M11)/MAX(1,N(Touchpoints!J11)-N(Touchpoints!I11)+1),0)+IF(AND(12&gt;=N(Touchpoints!J11)+1,12&lt;=N(Touchpoints!J11)+2),N(Touchpoints!H11)*Parámetros!$B$10*(N(Touchpoints!N11)+N(Touchpoints!O11))/2,0),0))</f>
        <v>1.5</v>
      </c>
      <c r="O11" s="35" t="n">
        <f aca="false">IF(Touchpoints!B11="",0,IFERROR(IF(AND(13&gt;=MAX(1,N(Touchpoints!I11)-2),13&lt;=N(Touchpoints!I11)-1,N(Touchpoints!I11)&gt;=2),N(Touchpoints!L11)/2,0)+IF(AND(13=1,N(Touchpoints!I11)=1),N(Touchpoints!L11),0)+IF(AND(13&gt;=N(Touchpoints!I11),13&lt;=N(Touchpoints!J11)),N(Touchpoints!H11)*N(Touchpoints!M11)/MAX(1,N(Touchpoints!J11)-N(Touchpoints!I11)+1),0)+IF(AND(13&gt;=N(Touchpoints!J11)+1,13&lt;=N(Touchpoints!J11)+2),N(Touchpoints!H11)*Parámetros!$B$10*(N(Touchpoints!N11)+N(Touchpoints!O11))/2,0),0))</f>
        <v>0.5</v>
      </c>
      <c r="P11" s="35" t="n">
        <f aca="false">IF(Touchpoints!B11="",0,IFERROR(IF(AND(14&gt;=MAX(1,N(Touchpoints!I11)-2),14&lt;=N(Touchpoints!I11)-1,N(Touchpoints!I11)&gt;=2),N(Touchpoints!L11)/2,0)+IF(AND(14=1,N(Touchpoints!I11)=1),N(Touchpoints!L11),0)+IF(AND(14&gt;=N(Touchpoints!I11),14&lt;=N(Touchpoints!J11)),N(Touchpoints!H11)*N(Touchpoints!M11)/MAX(1,N(Touchpoints!J11)-N(Touchpoints!I11)+1),0)+IF(AND(14&gt;=N(Touchpoints!J11)+1,14&lt;=N(Touchpoints!J11)+2),N(Touchpoints!H11)*Parámetros!$B$10*(N(Touchpoints!N11)+N(Touchpoints!O11))/2,0),0))</f>
        <v>26</v>
      </c>
      <c r="Q11" s="35" t="n">
        <f aca="false">IF(Touchpoints!B11="",0,IFERROR(IF(AND(15&gt;=MAX(1,N(Touchpoints!I11)-2),15&lt;=N(Touchpoints!I11)-1,N(Touchpoints!I11)&gt;=2),N(Touchpoints!L11)/2,0)+IF(AND(15=1,N(Touchpoints!I11)=1),N(Touchpoints!L11),0)+IF(AND(15&gt;=N(Touchpoints!I11),15&lt;=N(Touchpoints!J11)),N(Touchpoints!H11)*N(Touchpoints!M11)/MAX(1,N(Touchpoints!J11)-N(Touchpoints!I11)+1),0)+IF(AND(15&gt;=N(Touchpoints!J11)+1,15&lt;=N(Touchpoints!J11)+2),N(Touchpoints!H11)*Parámetros!$B$10*(N(Touchpoints!N11)+N(Touchpoints!O11))/2,0),0))</f>
        <v>26</v>
      </c>
      <c r="R11" s="34" t="n">
        <f aca="false">SUM(C11:Q11)</f>
        <v>55.5</v>
      </c>
    </row>
    <row r="12" customFormat="false" ht="15" hidden="false" customHeight="false" outlineLevel="0" collapsed="false">
      <c r="A12" s="39" t="str">
        <f aca="false">IF(Touchpoints!A12="","",Touchpoints!A12)</f>
        <v>TP7</v>
      </c>
      <c r="B12" s="40" t="str">
        <f aca="false">IF(Touchpoints!B12="","",Touchpoints!B12)</f>
        <v>Examen final</v>
      </c>
      <c r="C12" s="35" t="n">
        <f aca="false">IF(Touchpoints!B12="",0,IFERROR(IF(AND(1&gt;=MAX(1,N(Touchpoints!I12)-2),1&lt;=N(Touchpoints!I12)-1,N(Touchpoints!I12)&gt;=2),N(Touchpoints!L12)/2,0)+IF(AND(1=1,N(Touchpoints!I12)=1),N(Touchpoints!L12),0)+IF(AND(1&gt;=N(Touchpoints!I12),1&lt;=N(Touchpoints!J12)),N(Touchpoints!H12)*N(Touchpoints!M12)/MAX(1,N(Touchpoints!J12)-N(Touchpoints!I12)+1),0)+IF(AND(1&gt;=N(Touchpoints!J12)+1,1&lt;=N(Touchpoints!J12)+2),N(Touchpoints!H12)*Parámetros!$B$10*(N(Touchpoints!N12)+N(Touchpoints!O12))/2,0),0))</f>
        <v>0</v>
      </c>
      <c r="D12" s="35" t="n">
        <f aca="false">IF(Touchpoints!B12="",0,IFERROR(IF(AND(2&gt;=MAX(1,N(Touchpoints!I12)-2),2&lt;=N(Touchpoints!I12)-1,N(Touchpoints!I12)&gt;=2),N(Touchpoints!L12)/2,0)+IF(AND(2=1,N(Touchpoints!I12)=1),N(Touchpoints!L12),0)+IF(AND(2&gt;=N(Touchpoints!I12),2&lt;=N(Touchpoints!J12)),N(Touchpoints!H12)*N(Touchpoints!M12)/MAX(1,N(Touchpoints!J12)-N(Touchpoints!I12)+1),0)+IF(AND(2&gt;=N(Touchpoints!J12)+1,2&lt;=N(Touchpoints!J12)+2),N(Touchpoints!H12)*Parámetros!$B$10*(N(Touchpoints!N12)+N(Touchpoints!O12))/2,0),0))</f>
        <v>0</v>
      </c>
      <c r="E12" s="35" t="n">
        <f aca="false">IF(Touchpoints!B12="",0,IFERROR(IF(AND(3&gt;=MAX(1,N(Touchpoints!I12)-2),3&lt;=N(Touchpoints!I12)-1,N(Touchpoints!I12)&gt;=2),N(Touchpoints!L12)/2,0)+IF(AND(3=1,N(Touchpoints!I12)=1),N(Touchpoints!L12),0)+IF(AND(3&gt;=N(Touchpoints!I12),3&lt;=N(Touchpoints!J12)),N(Touchpoints!H12)*N(Touchpoints!M12)/MAX(1,N(Touchpoints!J12)-N(Touchpoints!I12)+1),0)+IF(AND(3&gt;=N(Touchpoints!J12)+1,3&lt;=N(Touchpoints!J12)+2),N(Touchpoints!H12)*Parámetros!$B$10*(N(Touchpoints!N12)+N(Touchpoints!O12))/2,0),0))</f>
        <v>0</v>
      </c>
      <c r="F12" s="35" t="n">
        <f aca="false">IF(Touchpoints!B12="",0,IFERROR(IF(AND(4&gt;=MAX(1,N(Touchpoints!I12)-2),4&lt;=N(Touchpoints!I12)-1,N(Touchpoints!I12)&gt;=2),N(Touchpoints!L12)/2,0)+IF(AND(4=1,N(Touchpoints!I12)=1),N(Touchpoints!L12),0)+IF(AND(4&gt;=N(Touchpoints!I12),4&lt;=N(Touchpoints!J12)),N(Touchpoints!H12)*N(Touchpoints!M12)/MAX(1,N(Touchpoints!J12)-N(Touchpoints!I12)+1),0)+IF(AND(4&gt;=N(Touchpoints!J12)+1,4&lt;=N(Touchpoints!J12)+2),N(Touchpoints!H12)*Parámetros!$B$10*(N(Touchpoints!N12)+N(Touchpoints!O12))/2,0),0))</f>
        <v>0</v>
      </c>
      <c r="G12" s="35" t="n">
        <f aca="false">IF(Touchpoints!B12="",0,IFERROR(IF(AND(5&gt;=MAX(1,N(Touchpoints!I12)-2),5&lt;=N(Touchpoints!I12)-1,N(Touchpoints!I12)&gt;=2),N(Touchpoints!L12)/2,0)+IF(AND(5=1,N(Touchpoints!I12)=1),N(Touchpoints!L12),0)+IF(AND(5&gt;=N(Touchpoints!I12),5&lt;=N(Touchpoints!J12)),N(Touchpoints!H12)*N(Touchpoints!M12)/MAX(1,N(Touchpoints!J12)-N(Touchpoints!I12)+1),0)+IF(AND(5&gt;=N(Touchpoints!J12)+1,5&lt;=N(Touchpoints!J12)+2),N(Touchpoints!H12)*Parámetros!$B$10*(N(Touchpoints!N12)+N(Touchpoints!O12))/2,0),0))</f>
        <v>0</v>
      </c>
      <c r="H12" s="35" t="n">
        <f aca="false">IF(Touchpoints!B12="",0,IFERROR(IF(AND(6&gt;=MAX(1,N(Touchpoints!I12)-2),6&lt;=N(Touchpoints!I12)-1,N(Touchpoints!I12)&gt;=2),N(Touchpoints!L12)/2,0)+IF(AND(6=1,N(Touchpoints!I12)=1),N(Touchpoints!L12),0)+IF(AND(6&gt;=N(Touchpoints!I12),6&lt;=N(Touchpoints!J12)),N(Touchpoints!H12)*N(Touchpoints!M12)/MAX(1,N(Touchpoints!J12)-N(Touchpoints!I12)+1),0)+IF(AND(6&gt;=N(Touchpoints!J12)+1,6&lt;=N(Touchpoints!J12)+2),N(Touchpoints!H12)*Parámetros!$B$10*(N(Touchpoints!N12)+N(Touchpoints!O12))/2,0),0))</f>
        <v>0</v>
      </c>
      <c r="I12" s="35" t="n">
        <f aca="false">IF(Touchpoints!B12="",0,IFERROR(IF(AND(7&gt;=MAX(1,N(Touchpoints!I12)-2),7&lt;=N(Touchpoints!I12)-1,N(Touchpoints!I12)&gt;=2),N(Touchpoints!L12)/2,0)+IF(AND(7=1,N(Touchpoints!I12)=1),N(Touchpoints!L12),0)+IF(AND(7&gt;=N(Touchpoints!I12),7&lt;=N(Touchpoints!J12)),N(Touchpoints!H12)*N(Touchpoints!M12)/MAX(1,N(Touchpoints!J12)-N(Touchpoints!I12)+1),0)+IF(AND(7&gt;=N(Touchpoints!J12)+1,7&lt;=N(Touchpoints!J12)+2),N(Touchpoints!H12)*Parámetros!$B$10*(N(Touchpoints!N12)+N(Touchpoints!O12))/2,0),0))</f>
        <v>0</v>
      </c>
      <c r="J12" s="35" t="n">
        <f aca="false">IF(Touchpoints!B12="",0,IFERROR(IF(AND(8&gt;=MAX(1,N(Touchpoints!I12)-2),8&lt;=N(Touchpoints!I12)-1,N(Touchpoints!I12)&gt;=2),N(Touchpoints!L12)/2,0)+IF(AND(8=1,N(Touchpoints!I12)=1),N(Touchpoints!L12),0)+IF(AND(8&gt;=N(Touchpoints!I12),8&lt;=N(Touchpoints!J12)),N(Touchpoints!H12)*N(Touchpoints!M12)/MAX(1,N(Touchpoints!J12)-N(Touchpoints!I12)+1),0)+IF(AND(8&gt;=N(Touchpoints!J12)+1,8&lt;=N(Touchpoints!J12)+2),N(Touchpoints!H12)*Parámetros!$B$10*(N(Touchpoints!N12)+N(Touchpoints!O12))/2,0),0))</f>
        <v>0</v>
      </c>
      <c r="K12" s="35" t="n">
        <f aca="false">IF(Touchpoints!B12="",0,IFERROR(IF(AND(9&gt;=MAX(1,N(Touchpoints!I12)-2),9&lt;=N(Touchpoints!I12)-1,N(Touchpoints!I12)&gt;=2),N(Touchpoints!L12)/2,0)+IF(AND(9=1,N(Touchpoints!I12)=1),N(Touchpoints!L12),0)+IF(AND(9&gt;=N(Touchpoints!I12),9&lt;=N(Touchpoints!J12)),N(Touchpoints!H12)*N(Touchpoints!M12)/MAX(1,N(Touchpoints!J12)-N(Touchpoints!I12)+1),0)+IF(AND(9&gt;=N(Touchpoints!J12)+1,9&lt;=N(Touchpoints!J12)+2),N(Touchpoints!H12)*Parámetros!$B$10*(N(Touchpoints!N12)+N(Touchpoints!O12))/2,0),0))</f>
        <v>0</v>
      </c>
      <c r="L12" s="35" t="n">
        <f aca="false">IF(Touchpoints!B12="",0,IFERROR(IF(AND(10&gt;=MAX(1,N(Touchpoints!I12)-2),10&lt;=N(Touchpoints!I12)-1,N(Touchpoints!I12)&gt;=2),N(Touchpoints!L12)/2,0)+IF(AND(10=1,N(Touchpoints!I12)=1),N(Touchpoints!L12),0)+IF(AND(10&gt;=N(Touchpoints!I12),10&lt;=N(Touchpoints!J12)),N(Touchpoints!H12)*N(Touchpoints!M12)/MAX(1,N(Touchpoints!J12)-N(Touchpoints!I12)+1),0)+IF(AND(10&gt;=N(Touchpoints!J12)+1,10&lt;=N(Touchpoints!J12)+2),N(Touchpoints!H12)*Parámetros!$B$10*(N(Touchpoints!N12)+N(Touchpoints!O12))/2,0),0))</f>
        <v>0</v>
      </c>
      <c r="M12" s="35" t="n">
        <f aca="false">IF(Touchpoints!B12="",0,IFERROR(IF(AND(11&gt;=MAX(1,N(Touchpoints!I12)-2),11&lt;=N(Touchpoints!I12)-1,N(Touchpoints!I12)&gt;=2),N(Touchpoints!L12)/2,0)+IF(AND(11=1,N(Touchpoints!I12)=1),N(Touchpoints!L12),0)+IF(AND(11&gt;=N(Touchpoints!I12),11&lt;=N(Touchpoints!J12)),N(Touchpoints!H12)*N(Touchpoints!M12)/MAX(1,N(Touchpoints!J12)-N(Touchpoints!I12)+1),0)+IF(AND(11&gt;=N(Touchpoints!J12)+1,11&lt;=N(Touchpoints!J12)+2),N(Touchpoints!H12)*Parámetros!$B$10*(N(Touchpoints!N12)+N(Touchpoints!O12))/2,0),0))</f>
        <v>0</v>
      </c>
      <c r="N12" s="35" t="n">
        <f aca="false">IF(Touchpoints!B12="",0,IFERROR(IF(AND(12&gt;=MAX(1,N(Touchpoints!I12)-2),12&lt;=N(Touchpoints!I12)-1,N(Touchpoints!I12)&gt;=2),N(Touchpoints!L12)/2,0)+IF(AND(12=1,N(Touchpoints!I12)=1),N(Touchpoints!L12),0)+IF(AND(12&gt;=N(Touchpoints!I12),12&lt;=N(Touchpoints!J12)),N(Touchpoints!H12)*N(Touchpoints!M12)/MAX(1,N(Touchpoints!J12)-N(Touchpoints!I12)+1),0)+IF(AND(12&gt;=N(Touchpoints!J12)+1,12&lt;=N(Touchpoints!J12)+2),N(Touchpoints!H12)*Parámetros!$B$10*(N(Touchpoints!N12)+N(Touchpoints!O12))/2,0),0))</f>
        <v>0</v>
      </c>
      <c r="O12" s="35" t="n">
        <f aca="false">IF(Touchpoints!B12="",0,IFERROR(IF(AND(13&gt;=MAX(1,N(Touchpoints!I12)-2),13&lt;=N(Touchpoints!I12)-1,N(Touchpoints!I12)&gt;=2),N(Touchpoints!L12)/2,0)+IF(AND(13=1,N(Touchpoints!I12)=1),N(Touchpoints!L12),0)+IF(AND(13&gt;=N(Touchpoints!I12),13&lt;=N(Touchpoints!J12)),N(Touchpoints!H12)*N(Touchpoints!M12)/MAX(1,N(Touchpoints!J12)-N(Touchpoints!I12)+1),0)+IF(AND(13&gt;=N(Touchpoints!J12)+1,13&lt;=N(Touchpoints!J12)+2),N(Touchpoints!H12)*Parámetros!$B$10*(N(Touchpoints!N12)+N(Touchpoints!O12))/2,0),0))</f>
        <v>4</v>
      </c>
      <c r="P12" s="35" t="n">
        <f aca="false">IF(Touchpoints!B12="",0,IFERROR(IF(AND(14&gt;=MAX(1,N(Touchpoints!I12)-2),14&lt;=N(Touchpoints!I12)-1,N(Touchpoints!I12)&gt;=2),N(Touchpoints!L12)/2,0)+IF(AND(14=1,N(Touchpoints!I12)=1),N(Touchpoints!L12),0)+IF(AND(14&gt;=N(Touchpoints!I12),14&lt;=N(Touchpoints!J12)),N(Touchpoints!H12)*N(Touchpoints!M12)/MAX(1,N(Touchpoints!J12)-N(Touchpoints!I12)+1),0)+IF(AND(14&gt;=N(Touchpoints!J12)+1,14&lt;=N(Touchpoints!J12)+2),N(Touchpoints!H12)*Parámetros!$B$10*(N(Touchpoints!N12)+N(Touchpoints!O12))/2,0),0))</f>
        <v>4</v>
      </c>
      <c r="Q12" s="35" t="n">
        <f aca="false">IF(Touchpoints!B12="",0,IFERROR(IF(AND(15&gt;=MAX(1,N(Touchpoints!I12)-2),15&lt;=N(Touchpoints!I12)-1,N(Touchpoints!I12)&gt;=2),N(Touchpoints!L12)/2,0)+IF(AND(15=1,N(Touchpoints!I12)=1),N(Touchpoints!L12),0)+IF(AND(15&gt;=N(Touchpoints!I12),15&lt;=N(Touchpoints!J12)),N(Touchpoints!H12)*N(Touchpoints!M12)/MAX(1,N(Touchpoints!J12)-N(Touchpoints!I12)+1),0)+IF(AND(15&gt;=N(Touchpoints!J12)+1,15&lt;=N(Touchpoints!J12)+2),N(Touchpoints!H12)*Parámetros!$B$10*(N(Touchpoints!N12)+N(Touchpoints!O12))/2,0),0))</f>
        <v>2</v>
      </c>
      <c r="R12" s="34" t="n">
        <f aca="false">SUM(C12:Q12)</f>
        <v>10</v>
      </c>
    </row>
    <row r="13" customFormat="false" ht="15" hidden="false" customHeight="false" outlineLevel="0" collapsed="false">
      <c r="A13" s="39" t="str">
        <f aca="false">IF(Touchpoints!A13="","",Touchpoints!A13)</f>
        <v>TP8</v>
      </c>
      <c r="B13" s="40" t="str">
        <f aca="false">IF(Touchpoints!B13="","",Touchpoints!B13)</f>
        <v>Tutoría 1 a 1</v>
      </c>
      <c r="C13" s="35" t="n">
        <f aca="false">IF(Touchpoints!B13="",0,IFERROR(IF(AND(1&gt;=MAX(1,N(Touchpoints!I13)-2),1&lt;=N(Touchpoints!I13)-1,N(Touchpoints!I13)&gt;=2),N(Touchpoints!L13)/2,0)+IF(AND(1=1,N(Touchpoints!I13)=1),N(Touchpoints!L13),0)+IF(AND(1&gt;=N(Touchpoints!I13),1&lt;=N(Touchpoints!J13)),N(Touchpoints!H13)*N(Touchpoints!M13)/MAX(1,N(Touchpoints!J13)-N(Touchpoints!I13)+1),0)+IF(AND(1&gt;=N(Touchpoints!J13)+1,1&lt;=N(Touchpoints!J13)+2),N(Touchpoints!H13)*Parámetros!$B$10*(N(Touchpoints!N13)+N(Touchpoints!O13))/2,0),0))</f>
        <v>0</v>
      </c>
      <c r="D13" s="35" t="n">
        <f aca="false">IF(Touchpoints!B13="",0,IFERROR(IF(AND(2&gt;=MAX(1,N(Touchpoints!I13)-2),2&lt;=N(Touchpoints!I13)-1,N(Touchpoints!I13)&gt;=2),N(Touchpoints!L13)/2,0)+IF(AND(2=1,N(Touchpoints!I13)=1),N(Touchpoints!L13),0)+IF(AND(2&gt;=N(Touchpoints!I13),2&lt;=N(Touchpoints!J13)),N(Touchpoints!H13)*N(Touchpoints!M13)/MAX(1,N(Touchpoints!J13)-N(Touchpoints!I13)+1),0)+IF(AND(2&gt;=N(Touchpoints!J13)+1,2&lt;=N(Touchpoints!J13)+2),N(Touchpoints!H13)*Parámetros!$B$10*(N(Touchpoints!N13)+N(Touchpoints!O13))/2,0),0))</f>
        <v>0</v>
      </c>
      <c r="E13" s="35" t="n">
        <f aca="false">IF(Touchpoints!B13="",0,IFERROR(IF(AND(3&gt;=MAX(1,N(Touchpoints!I13)-2),3&lt;=N(Touchpoints!I13)-1,N(Touchpoints!I13)&gt;=2),N(Touchpoints!L13)/2,0)+IF(AND(3=1,N(Touchpoints!I13)=1),N(Touchpoints!L13),0)+IF(AND(3&gt;=N(Touchpoints!I13),3&lt;=N(Touchpoints!J13)),N(Touchpoints!H13)*N(Touchpoints!M13)/MAX(1,N(Touchpoints!J13)-N(Touchpoints!I13)+1),0)+IF(AND(3&gt;=N(Touchpoints!J13)+1,3&lt;=N(Touchpoints!J13)+2),N(Touchpoints!H13)*Parámetros!$B$10*(N(Touchpoints!N13)+N(Touchpoints!O13))/2,0),0))</f>
        <v>0</v>
      </c>
      <c r="F13" s="35" t="n">
        <f aca="false">IF(Touchpoints!B13="",0,IFERROR(IF(AND(4&gt;=MAX(1,N(Touchpoints!I13)-2),4&lt;=N(Touchpoints!I13)-1,N(Touchpoints!I13)&gt;=2),N(Touchpoints!L13)/2,0)+IF(AND(4=1,N(Touchpoints!I13)=1),N(Touchpoints!L13),0)+IF(AND(4&gt;=N(Touchpoints!I13),4&lt;=N(Touchpoints!J13)),N(Touchpoints!H13)*N(Touchpoints!M13)/MAX(1,N(Touchpoints!J13)-N(Touchpoints!I13)+1),0)+IF(AND(4&gt;=N(Touchpoints!J13)+1,4&lt;=N(Touchpoints!J13)+2),N(Touchpoints!H13)*Parámetros!$B$10*(N(Touchpoints!N13)+N(Touchpoints!O13))/2,0),0))</f>
        <v>0.25</v>
      </c>
      <c r="G13" s="35" t="n">
        <f aca="false">IF(Touchpoints!B13="",0,IFERROR(IF(AND(5&gt;=MAX(1,N(Touchpoints!I13)-2),5&lt;=N(Touchpoints!I13)-1,N(Touchpoints!I13)&gt;=2),N(Touchpoints!L13)/2,0)+IF(AND(5=1,N(Touchpoints!I13)=1),N(Touchpoints!L13),0)+IF(AND(5&gt;=N(Touchpoints!I13),5&lt;=N(Touchpoints!J13)),N(Touchpoints!H13)*N(Touchpoints!M13)/MAX(1,N(Touchpoints!J13)-N(Touchpoints!I13)+1),0)+IF(AND(5&gt;=N(Touchpoints!J13)+1,5&lt;=N(Touchpoints!J13)+2),N(Touchpoints!H13)*Parámetros!$B$10*(N(Touchpoints!N13)+N(Touchpoints!O13))/2,0),0))</f>
        <v>0.25</v>
      </c>
      <c r="H13" s="35" t="n">
        <f aca="false">IF(Touchpoints!B13="",0,IFERROR(IF(AND(6&gt;=MAX(1,N(Touchpoints!I13)-2),6&lt;=N(Touchpoints!I13)-1,N(Touchpoints!I13)&gt;=2),N(Touchpoints!L13)/2,0)+IF(AND(6=1,N(Touchpoints!I13)=1),N(Touchpoints!L13),0)+IF(AND(6&gt;=N(Touchpoints!I13),6&lt;=N(Touchpoints!J13)),N(Touchpoints!H13)*N(Touchpoints!M13)/MAX(1,N(Touchpoints!J13)-N(Touchpoints!I13)+1),0)+IF(AND(6&gt;=N(Touchpoints!J13)+1,6&lt;=N(Touchpoints!J13)+2),N(Touchpoints!H13)*Parámetros!$B$10*(N(Touchpoints!N13)+N(Touchpoints!O13))/2,0),0))</f>
        <v>0.444444444444444</v>
      </c>
      <c r="I13" s="35" t="n">
        <f aca="false">IF(Touchpoints!B13="",0,IFERROR(IF(AND(7&gt;=MAX(1,N(Touchpoints!I13)-2),7&lt;=N(Touchpoints!I13)-1,N(Touchpoints!I13)&gt;=2),N(Touchpoints!L13)/2,0)+IF(AND(7=1,N(Touchpoints!I13)=1),N(Touchpoints!L13),0)+IF(AND(7&gt;=N(Touchpoints!I13),7&lt;=N(Touchpoints!J13)),N(Touchpoints!H13)*N(Touchpoints!M13)/MAX(1,N(Touchpoints!J13)-N(Touchpoints!I13)+1),0)+IF(AND(7&gt;=N(Touchpoints!J13)+1,7&lt;=N(Touchpoints!J13)+2),N(Touchpoints!H13)*Parámetros!$B$10*(N(Touchpoints!N13)+N(Touchpoints!O13))/2,0),0))</f>
        <v>0.444444444444444</v>
      </c>
      <c r="J13" s="35" t="n">
        <f aca="false">IF(Touchpoints!B13="",0,IFERROR(IF(AND(8&gt;=MAX(1,N(Touchpoints!I13)-2),8&lt;=N(Touchpoints!I13)-1,N(Touchpoints!I13)&gt;=2),N(Touchpoints!L13)/2,0)+IF(AND(8=1,N(Touchpoints!I13)=1),N(Touchpoints!L13),0)+IF(AND(8&gt;=N(Touchpoints!I13),8&lt;=N(Touchpoints!J13)),N(Touchpoints!H13)*N(Touchpoints!M13)/MAX(1,N(Touchpoints!J13)-N(Touchpoints!I13)+1),0)+IF(AND(8&gt;=N(Touchpoints!J13)+1,8&lt;=N(Touchpoints!J13)+2),N(Touchpoints!H13)*Parámetros!$B$10*(N(Touchpoints!N13)+N(Touchpoints!O13))/2,0),0))</f>
        <v>0.444444444444444</v>
      </c>
      <c r="K13" s="35" t="n">
        <f aca="false">IF(Touchpoints!B13="",0,IFERROR(IF(AND(9&gt;=MAX(1,N(Touchpoints!I13)-2),9&lt;=N(Touchpoints!I13)-1,N(Touchpoints!I13)&gt;=2),N(Touchpoints!L13)/2,0)+IF(AND(9=1,N(Touchpoints!I13)=1),N(Touchpoints!L13),0)+IF(AND(9&gt;=N(Touchpoints!I13),9&lt;=N(Touchpoints!J13)),N(Touchpoints!H13)*N(Touchpoints!M13)/MAX(1,N(Touchpoints!J13)-N(Touchpoints!I13)+1),0)+IF(AND(9&gt;=N(Touchpoints!J13)+1,9&lt;=N(Touchpoints!J13)+2),N(Touchpoints!H13)*Parámetros!$B$10*(N(Touchpoints!N13)+N(Touchpoints!O13))/2,0),0))</f>
        <v>0.444444444444444</v>
      </c>
      <c r="L13" s="35" t="n">
        <f aca="false">IF(Touchpoints!B13="",0,IFERROR(IF(AND(10&gt;=MAX(1,N(Touchpoints!I13)-2),10&lt;=N(Touchpoints!I13)-1,N(Touchpoints!I13)&gt;=2),N(Touchpoints!L13)/2,0)+IF(AND(10=1,N(Touchpoints!I13)=1),N(Touchpoints!L13),0)+IF(AND(10&gt;=N(Touchpoints!I13),10&lt;=N(Touchpoints!J13)),N(Touchpoints!H13)*N(Touchpoints!M13)/MAX(1,N(Touchpoints!J13)-N(Touchpoints!I13)+1),0)+IF(AND(10&gt;=N(Touchpoints!J13)+1,10&lt;=N(Touchpoints!J13)+2),N(Touchpoints!H13)*Parámetros!$B$10*(N(Touchpoints!N13)+N(Touchpoints!O13))/2,0),0))</f>
        <v>0.444444444444444</v>
      </c>
      <c r="M13" s="35" t="n">
        <f aca="false">IF(Touchpoints!B13="",0,IFERROR(IF(AND(11&gt;=MAX(1,N(Touchpoints!I13)-2),11&lt;=N(Touchpoints!I13)-1,N(Touchpoints!I13)&gt;=2),N(Touchpoints!L13)/2,0)+IF(AND(11=1,N(Touchpoints!I13)=1),N(Touchpoints!L13),0)+IF(AND(11&gt;=N(Touchpoints!I13),11&lt;=N(Touchpoints!J13)),N(Touchpoints!H13)*N(Touchpoints!M13)/MAX(1,N(Touchpoints!J13)-N(Touchpoints!I13)+1),0)+IF(AND(11&gt;=N(Touchpoints!J13)+1,11&lt;=N(Touchpoints!J13)+2),N(Touchpoints!H13)*Parámetros!$B$10*(N(Touchpoints!N13)+N(Touchpoints!O13))/2,0),0))</f>
        <v>0.444444444444444</v>
      </c>
      <c r="N13" s="35" t="n">
        <f aca="false">IF(Touchpoints!B13="",0,IFERROR(IF(AND(12&gt;=MAX(1,N(Touchpoints!I13)-2),12&lt;=N(Touchpoints!I13)-1,N(Touchpoints!I13)&gt;=2),N(Touchpoints!L13)/2,0)+IF(AND(12=1,N(Touchpoints!I13)=1),N(Touchpoints!L13),0)+IF(AND(12&gt;=N(Touchpoints!I13),12&lt;=N(Touchpoints!J13)),N(Touchpoints!H13)*N(Touchpoints!M13)/MAX(1,N(Touchpoints!J13)-N(Touchpoints!I13)+1),0)+IF(AND(12&gt;=N(Touchpoints!J13)+1,12&lt;=N(Touchpoints!J13)+2),N(Touchpoints!H13)*Parámetros!$B$10*(N(Touchpoints!N13)+N(Touchpoints!O13))/2,0),0))</f>
        <v>0.444444444444444</v>
      </c>
      <c r="O13" s="35" t="n">
        <f aca="false">IF(Touchpoints!B13="",0,IFERROR(IF(AND(13&gt;=MAX(1,N(Touchpoints!I13)-2),13&lt;=N(Touchpoints!I13)-1,N(Touchpoints!I13)&gt;=2),N(Touchpoints!L13)/2,0)+IF(AND(13=1,N(Touchpoints!I13)=1),N(Touchpoints!L13),0)+IF(AND(13&gt;=N(Touchpoints!I13),13&lt;=N(Touchpoints!J13)),N(Touchpoints!H13)*N(Touchpoints!M13)/MAX(1,N(Touchpoints!J13)-N(Touchpoints!I13)+1),0)+IF(AND(13&gt;=N(Touchpoints!J13)+1,13&lt;=N(Touchpoints!J13)+2),N(Touchpoints!H13)*Parámetros!$B$10*(N(Touchpoints!N13)+N(Touchpoints!O13))/2,0),0))</f>
        <v>0.444444444444444</v>
      </c>
      <c r="P13" s="35" t="n">
        <f aca="false">IF(Touchpoints!B13="",0,IFERROR(IF(AND(14&gt;=MAX(1,N(Touchpoints!I13)-2),14&lt;=N(Touchpoints!I13)-1,N(Touchpoints!I13)&gt;=2),N(Touchpoints!L13)/2,0)+IF(AND(14=1,N(Touchpoints!I13)=1),N(Touchpoints!L13),0)+IF(AND(14&gt;=N(Touchpoints!I13),14&lt;=N(Touchpoints!J13)),N(Touchpoints!H13)*N(Touchpoints!M13)/MAX(1,N(Touchpoints!J13)-N(Touchpoints!I13)+1),0)+IF(AND(14&gt;=N(Touchpoints!J13)+1,14&lt;=N(Touchpoints!J13)+2),N(Touchpoints!H13)*Parámetros!$B$10*(N(Touchpoints!N13)+N(Touchpoints!O13))/2,0),0))</f>
        <v>0.444444444444444</v>
      </c>
      <c r="Q13" s="35" t="n">
        <f aca="false">IF(Touchpoints!B13="",0,IFERROR(IF(AND(15&gt;=MAX(1,N(Touchpoints!I13)-2),15&lt;=N(Touchpoints!I13)-1,N(Touchpoints!I13)&gt;=2),N(Touchpoints!L13)/2,0)+IF(AND(15=1,N(Touchpoints!I13)=1),N(Touchpoints!L13),0)+IF(AND(15&gt;=N(Touchpoints!I13),15&lt;=N(Touchpoints!J13)),N(Touchpoints!H13)*N(Touchpoints!M13)/MAX(1,N(Touchpoints!J13)-N(Touchpoints!I13)+1),0)+IF(AND(15&gt;=N(Touchpoints!J13)+1,15&lt;=N(Touchpoints!J13)+2),N(Touchpoints!H13)*Parámetros!$B$10*(N(Touchpoints!N13)+N(Touchpoints!O13))/2,0),0))</f>
        <v>0</v>
      </c>
      <c r="R13" s="34" t="n">
        <f aca="false">SUM(C13:Q13)</f>
        <v>4.5</v>
      </c>
    </row>
    <row r="14" customFormat="false" ht="15" hidden="false" customHeight="false" outlineLevel="0" collapsed="false">
      <c r="A14" s="39" t="str">
        <f aca="false">IF(Touchpoints!A14="","",Touchpoints!A14)</f>
        <v>TP9</v>
      </c>
      <c r="B14" s="40" t="str">
        <f aca="false">IF(Touchpoints!B14="","",Touchpoints!B14)</f>
        <v/>
      </c>
      <c r="C14" s="35" t="n">
        <f aca="false">IF(Touchpoints!B14="",0,IFERROR(IF(AND(1&gt;=MAX(1,N(Touchpoints!I14)-2),1&lt;=N(Touchpoints!I14)-1,N(Touchpoints!I14)&gt;=2),N(Touchpoints!L14)/2,0)+IF(AND(1=1,N(Touchpoints!I14)=1),N(Touchpoints!L14),0)+IF(AND(1&gt;=N(Touchpoints!I14),1&lt;=N(Touchpoints!J14)),N(Touchpoints!H14)*N(Touchpoints!M14)/MAX(1,N(Touchpoints!J14)-N(Touchpoints!I14)+1),0)+IF(AND(1&gt;=N(Touchpoints!J14)+1,1&lt;=N(Touchpoints!J14)+2),N(Touchpoints!H14)*Parámetros!$B$10*(N(Touchpoints!N14)+N(Touchpoints!O14))/2,0),0))</f>
        <v>0</v>
      </c>
      <c r="D14" s="35" t="n">
        <f aca="false">IF(Touchpoints!B14="",0,IFERROR(IF(AND(2&gt;=MAX(1,N(Touchpoints!I14)-2),2&lt;=N(Touchpoints!I14)-1,N(Touchpoints!I14)&gt;=2),N(Touchpoints!L14)/2,0)+IF(AND(2=1,N(Touchpoints!I14)=1),N(Touchpoints!L14),0)+IF(AND(2&gt;=N(Touchpoints!I14),2&lt;=N(Touchpoints!J14)),N(Touchpoints!H14)*N(Touchpoints!M14)/MAX(1,N(Touchpoints!J14)-N(Touchpoints!I14)+1),0)+IF(AND(2&gt;=N(Touchpoints!J14)+1,2&lt;=N(Touchpoints!J14)+2),N(Touchpoints!H14)*Parámetros!$B$10*(N(Touchpoints!N14)+N(Touchpoints!O14))/2,0),0))</f>
        <v>0</v>
      </c>
      <c r="E14" s="35" t="n">
        <f aca="false">IF(Touchpoints!B14="",0,IFERROR(IF(AND(3&gt;=MAX(1,N(Touchpoints!I14)-2),3&lt;=N(Touchpoints!I14)-1,N(Touchpoints!I14)&gt;=2),N(Touchpoints!L14)/2,0)+IF(AND(3=1,N(Touchpoints!I14)=1),N(Touchpoints!L14),0)+IF(AND(3&gt;=N(Touchpoints!I14),3&lt;=N(Touchpoints!J14)),N(Touchpoints!H14)*N(Touchpoints!M14)/MAX(1,N(Touchpoints!J14)-N(Touchpoints!I14)+1),0)+IF(AND(3&gt;=N(Touchpoints!J14)+1,3&lt;=N(Touchpoints!J14)+2),N(Touchpoints!H14)*Parámetros!$B$10*(N(Touchpoints!N14)+N(Touchpoints!O14))/2,0),0))</f>
        <v>0</v>
      </c>
      <c r="F14" s="35" t="n">
        <f aca="false">IF(Touchpoints!B14="",0,IFERROR(IF(AND(4&gt;=MAX(1,N(Touchpoints!I14)-2),4&lt;=N(Touchpoints!I14)-1,N(Touchpoints!I14)&gt;=2),N(Touchpoints!L14)/2,0)+IF(AND(4=1,N(Touchpoints!I14)=1),N(Touchpoints!L14),0)+IF(AND(4&gt;=N(Touchpoints!I14),4&lt;=N(Touchpoints!J14)),N(Touchpoints!H14)*N(Touchpoints!M14)/MAX(1,N(Touchpoints!J14)-N(Touchpoints!I14)+1),0)+IF(AND(4&gt;=N(Touchpoints!J14)+1,4&lt;=N(Touchpoints!J14)+2),N(Touchpoints!H14)*Parámetros!$B$10*(N(Touchpoints!N14)+N(Touchpoints!O14))/2,0),0))</f>
        <v>0</v>
      </c>
      <c r="G14" s="35" t="n">
        <f aca="false">IF(Touchpoints!B14="",0,IFERROR(IF(AND(5&gt;=MAX(1,N(Touchpoints!I14)-2),5&lt;=N(Touchpoints!I14)-1,N(Touchpoints!I14)&gt;=2),N(Touchpoints!L14)/2,0)+IF(AND(5=1,N(Touchpoints!I14)=1),N(Touchpoints!L14),0)+IF(AND(5&gt;=N(Touchpoints!I14),5&lt;=N(Touchpoints!J14)),N(Touchpoints!H14)*N(Touchpoints!M14)/MAX(1,N(Touchpoints!J14)-N(Touchpoints!I14)+1),0)+IF(AND(5&gt;=N(Touchpoints!J14)+1,5&lt;=N(Touchpoints!J14)+2),N(Touchpoints!H14)*Parámetros!$B$10*(N(Touchpoints!N14)+N(Touchpoints!O14))/2,0),0))</f>
        <v>0</v>
      </c>
      <c r="H14" s="35" t="n">
        <f aca="false">IF(Touchpoints!B14="",0,IFERROR(IF(AND(6&gt;=MAX(1,N(Touchpoints!I14)-2),6&lt;=N(Touchpoints!I14)-1,N(Touchpoints!I14)&gt;=2),N(Touchpoints!L14)/2,0)+IF(AND(6=1,N(Touchpoints!I14)=1),N(Touchpoints!L14),0)+IF(AND(6&gt;=N(Touchpoints!I14),6&lt;=N(Touchpoints!J14)),N(Touchpoints!H14)*N(Touchpoints!M14)/MAX(1,N(Touchpoints!J14)-N(Touchpoints!I14)+1),0)+IF(AND(6&gt;=N(Touchpoints!J14)+1,6&lt;=N(Touchpoints!J14)+2),N(Touchpoints!H14)*Parámetros!$B$10*(N(Touchpoints!N14)+N(Touchpoints!O14))/2,0),0))</f>
        <v>0</v>
      </c>
      <c r="I14" s="35" t="n">
        <f aca="false">IF(Touchpoints!B14="",0,IFERROR(IF(AND(7&gt;=MAX(1,N(Touchpoints!I14)-2),7&lt;=N(Touchpoints!I14)-1,N(Touchpoints!I14)&gt;=2),N(Touchpoints!L14)/2,0)+IF(AND(7=1,N(Touchpoints!I14)=1),N(Touchpoints!L14),0)+IF(AND(7&gt;=N(Touchpoints!I14),7&lt;=N(Touchpoints!J14)),N(Touchpoints!H14)*N(Touchpoints!M14)/MAX(1,N(Touchpoints!J14)-N(Touchpoints!I14)+1),0)+IF(AND(7&gt;=N(Touchpoints!J14)+1,7&lt;=N(Touchpoints!J14)+2),N(Touchpoints!H14)*Parámetros!$B$10*(N(Touchpoints!N14)+N(Touchpoints!O14))/2,0),0))</f>
        <v>0</v>
      </c>
      <c r="J14" s="35" t="n">
        <f aca="false">IF(Touchpoints!B14="",0,IFERROR(IF(AND(8&gt;=MAX(1,N(Touchpoints!I14)-2),8&lt;=N(Touchpoints!I14)-1,N(Touchpoints!I14)&gt;=2),N(Touchpoints!L14)/2,0)+IF(AND(8=1,N(Touchpoints!I14)=1),N(Touchpoints!L14),0)+IF(AND(8&gt;=N(Touchpoints!I14),8&lt;=N(Touchpoints!J14)),N(Touchpoints!H14)*N(Touchpoints!M14)/MAX(1,N(Touchpoints!J14)-N(Touchpoints!I14)+1),0)+IF(AND(8&gt;=N(Touchpoints!J14)+1,8&lt;=N(Touchpoints!J14)+2),N(Touchpoints!H14)*Parámetros!$B$10*(N(Touchpoints!N14)+N(Touchpoints!O14))/2,0),0))</f>
        <v>0</v>
      </c>
      <c r="K14" s="35" t="n">
        <f aca="false">IF(Touchpoints!B14="",0,IFERROR(IF(AND(9&gt;=MAX(1,N(Touchpoints!I14)-2),9&lt;=N(Touchpoints!I14)-1,N(Touchpoints!I14)&gt;=2),N(Touchpoints!L14)/2,0)+IF(AND(9=1,N(Touchpoints!I14)=1),N(Touchpoints!L14),0)+IF(AND(9&gt;=N(Touchpoints!I14),9&lt;=N(Touchpoints!J14)),N(Touchpoints!H14)*N(Touchpoints!M14)/MAX(1,N(Touchpoints!J14)-N(Touchpoints!I14)+1),0)+IF(AND(9&gt;=N(Touchpoints!J14)+1,9&lt;=N(Touchpoints!J14)+2),N(Touchpoints!H14)*Parámetros!$B$10*(N(Touchpoints!N14)+N(Touchpoints!O14))/2,0),0))</f>
        <v>0</v>
      </c>
      <c r="L14" s="35" t="n">
        <f aca="false">IF(Touchpoints!B14="",0,IFERROR(IF(AND(10&gt;=MAX(1,N(Touchpoints!I14)-2),10&lt;=N(Touchpoints!I14)-1,N(Touchpoints!I14)&gt;=2),N(Touchpoints!L14)/2,0)+IF(AND(10=1,N(Touchpoints!I14)=1),N(Touchpoints!L14),0)+IF(AND(10&gt;=N(Touchpoints!I14),10&lt;=N(Touchpoints!J14)),N(Touchpoints!H14)*N(Touchpoints!M14)/MAX(1,N(Touchpoints!J14)-N(Touchpoints!I14)+1),0)+IF(AND(10&gt;=N(Touchpoints!J14)+1,10&lt;=N(Touchpoints!J14)+2),N(Touchpoints!H14)*Parámetros!$B$10*(N(Touchpoints!N14)+N(Touchpoints!O14))/2,0),0))</f>
        <v>0</v>
      </c>
      <c r="M14" s="35" t="n">
        <f aca="false">IF(Touchpoints!B14="",0,IFERROR(IF(AND(11&gt;=MAX(1,N(Touchpoints!I14)-2),11&lt;=N(Touchpoints!I14)-1,N(Touchpoints!I14)&gt;=2),N(Touchpoints!L14)/2,0)+IF(AND(11=1,N(Touchpoints!I14)=1),N(Touchpoints!L14),0)+IF(AND(11&gt;=N(Touchpoints!I14),11&lt;=N(Touchpoints!J14)),N(Touchpoints!H14)*N(Touchpoints!M14)/MAX(1,N(Touchpoints!J14)-N(Touchpoints!I14)+1),0)+IF(AND(11&gt;=N(Touchpoints!J14)+1,11&lt;=N(Touchpoints!J14)+2),N(Touchpoints!H14)*Parámetros!$B$10*(N(Touchpoints!N14)+N(Touchpoints!O14))/2,0),0))</f>
        <v>0</v>
      </c>
      <c r="N14" s="35" t="n">
        <f aca="false">IF(Touchpoints!B14="",0,IFERROR(IF(AND(12&gt;=MAX(1,N(Touchpoints!I14)-2),12&lt;=N(Touchpoints!I14)-1,N(Touchpoints!I14)&gt;=2),N(Touchpoints!L14)/2,0)+IF(AND(12=1,N(Touchpoints!I14)=1),N(Touchpoints!L14),0)+IF(AND(12&gt;=N(Touchpoints!I14),12&lt;=N(Touchpoints!J14)),N(Touchpoints!H14)*N(Touchpoints!M14)/MAX(1,N(Touchpoints!J14)-N(Touchpoints!I14)+1),0)+IF(AND(12&gt;=N(Touchpoints!J14)+1,12&lt;=N(Touchpoints!J14)+2),N(Touchpoints!H14)*Parámetros!$B$10*(N(Touchpoints!N14)+N(Touchpoints!O14))/2,0),0))</f>
        <v>0</v>
      </c>
      <c r="O14" s="35" t="n">
        <f aca="false">IF(Touchpoints!B14="",0,IFERROR(IF(AND(13&gt;=MAX(1,N(Touchpoints!I14)-2),13&lt;=N(Touchpoints!I14)-1,N(Touchpoints!I14)&gt;=2),N(Touchpoints!L14)/2,0)+IF(AND(13=1,N(Touchpoints!I14)=1),N(Touchpoints!L14),0)+IF(AND(13&gt;=N(Touchpoints!I14),13&lt;=N(Touchpoints!J14)),N(Touchpoints!H14)*N(Touchpoints!M14)/MAX(1,N(Touchpoints!J14)-N(Touchpoints!I14)+1),0)+IF(AND(13&gt;=N(Touchpoints!J14)+1,13&lt;=N(Touchpoints!J14)+2),N(Touchpoints!H14)*Parámetros!$B$10*(N(Touchpoints!N14)+N(Touchpoints!O14))/2,0),0))</f>
        <v>0</v>
      </c>
      <c r="P14" s="35" t="n">
        <f aca="false">IF(Touchpoints!B14="",0,IFERROR(IF(AND(14&gt;=MAX(1,N(Touchpoints!I14)-2),14&lt;=N(Touchpoints!I14)-1,N(Touchpoints!I14)&gt;=2),N(Touchpoints!L14)/2,0)+IF(AND(14=1,N(Touchpoints!I14)=1),N(Touchpoints!L14),0)+IF(AND(14&gt;=N(Touchpoints!I14),14&lt;=N(Touchpoints!J14)),N(Touchpoints!H14)*N(Touchpoints!M14)/MAX(1,N(Touchpoints!J14)-N(Touchpoints!I14)+1),0)+IF(AND(14&gt;=N(Touchpoints!J14)+1,14&lt;=N(Touchpoints!J14)+2),N(Touchpoints!H14)*Parámetros!$B$10*(N(Touchpoints!N14)+N(Touchpoints!O14))/2,0),0))</f>
        <v>0</v>
      </c>
      <c r="Q14" s="35" t="n">
        <f aca="false">IF(Touchpoints!B14="",0,IFERROR(IF(AND(15&gt;=MAX(1,N(Touchpoints!I14)-2),15&lt;=N(Touchpoints!I14)-1,N(Touchpoints!I14)&gt;=2),N(Touchpoints!L14)/2,0)+IF(AND(15=1,N(Touchpoints!I14)=1),N(Touchpoints!L14),0)+IF(AND(15&gt;=N(Touchpoints!I14),15&lt;=N(Touchpoints!J14)),N(Touchpoints!H14)*N(Touchpoints!M14)/MAX(1,N(Touchpoints!J14)-N(Touchpoints!I14)+1),0)+IF(AND(15&gt;=N(Touchpoints!J14)+1,15&lt;=N(Touchpoints!J14)+2),N(Touchpoints!H14)*Parámetros!$B$10*(N(Touchpoints!N14)+N(Touchpoints!O14))/2,0),0))</f>
        <v>0</v>
      </c>
      <c r="R14" s="34" t="n">
        <f aca="false">SUM(C14:Q14)</f>
        <v>0</v>
      </c>
    </row>
    <row r="15" customFormat="false" ht="15" hidden="false" customHeight="false" outlineLevel="0" collapsed="false">
      <c r="A15" s="39" t="str">
        <f aca="false">IF(Touchpoints!A15="","",Touchpoints!A15)</f>
        <v>TP10</v>
      </c>
      <c r="B15" s="40" t="str">
        <f aca="false">IF(Touchpoints!B15="","",Touchpoints!B15)</f>
        <v/>
      </c>
      <c r="C15" s="35" t="n">
        <f aca="false">IF(Touchpoints!B15="",0,IFERROR(IF(AND(1&gt;=MAX(1,N(Touchpoints!I15)-2),1&lt;=N(Touchpoints!I15)-1,N(Touchpoints!I15)&gt;=2),N(Touchpoints!L15)/2,0)+IF(AND(1=1,N(Touchpoints!I15)=1),N(Touchpoints!L15),0)+IF(AND(1&gt;=N(Touchpoints!I15),1&lt;=N(Touchpoints!J15)),N(Touchpoints!H15)*N(Touchpoints!M15)/MAX(1,N(Touchpoints!J15)-N(Touchpoints!I15)+1),0)+IF(AND(1&gt;=N(Touchpoints!J15)+1,1&lt;=N(Touchpoints!J15)+2),N(Touchpoints!H15)*Parámetros!$B$10*(N(Touchpoints!N15)+N(Touchpoints!O15))/2,0),0))</f>
        <v>0</v>
      </c>
      <c r="D15" s="35" t="n">
        <f aca="false">IF(Touchpoints!B15="",0,IFERROR(IF(AND(2&gt;=MAX(1,N(Touchpoints!I15)-2),2&lt;=N(Touchpoints!I15)-1,N(Touchpoints!I15)&gt;=2),N(Touchpoints!L15)/2,0)+IF(AND(2=1,N(Touchpoints!I15)=1),N(Touchpoints!L15),0)+IF(AND(2&gt;=N(Touchpoints!I15),2&lt;=N(Touchpoints!J15)),N(Touchpoints!H15)*N(Touchpoints!M15)/MAX(1,N(Touchpoints!J15)-N(Touchpoints!I15)+1),0)+IF(AND(2&gt;=N(Touchpoints!J15)+1,2&lt;=N(Touchpoints!J15)+2),N(Touchpoints!H15)*Parámetros!$B$10*(N(Touchpoints!N15)+N(Touchpoints!O15))/2,0),0))</f>
        <v>0</v>
      </c>
      <c r="E15" s="35" t="n">
        <f aca="false">IF(Touchpoints!B15="",0,IFERROR(IF(AND(3&gt;=MAX(1,N(Touchpoints!I15)-2),3&lt;=N(Touchpoints!I15)-1,N(Touchpoints!I15)&gt;=2),N(Touchpoints!L15)/2,0)+IF(AND(3=1,N(Touchpoints!I15)=1),N(Touchpoints!L15),0)+IF(AND(3&gt;=N(Touchpoints!I15),3&lt;=N(Touchpoints!J15)),N(Touchpoints!H15)*N(Touchpoints!M15)/MAX(1,N(Touchpoints!J15)-N(Touchpoints!I15)+1),0)+IF(AND(3&gt;=N(Touchpoints!J15)+1,3&lt;=N(Touchpoints!J15)+2),N(Touchpoints!H15)*Parámetros!$B$10*(N(Touchpoints!N15)+N(Touchpoints!O15))/2,0),0))</f>
        <v>0</v>
      </c>
      <c r="F15" s="35" t="n">
        <f aca="false">IF(Touchpoints!B15="",0,IFERROR(IF(AND(4&gt;=MAX(1,N(Touchpoints!I15)-2),4&lt;=N(Touchpoints!I15)-1,N(Touchpoints!I15)&gt;=2),N(Touchpoints!L15)/2,0)+IF(AND(4=1,N(Touchpoints!I15)=1),N(Touchpoints!L15),0)+IF(AND(4&gt;=N(Touchpoints!I15),4&lt;=N(Touchpoints!J15)),N(Touchpoints!H15)*N(Touchpoints!M15)/MAX(1,N(Touchpoints!J15)-N(Touchpoints!I15)+1),0)+IF(AND(4&gt;=N(Touchpoints!J15)+1,4&lt;=N(Touchpoints!J15)+2),N(Touchpoints!H15)*Parámetros!$B$10*(N(Touchpoints!N15)+N(Touchpoints!O15))/2,0),0))</f>
        <v>0</v>
      </c>
      <c r="G15" s="35" t="n">
        <f aca="false">IF(Touchpoints!B15="",0,IFERROR(IF(AND(5&gt;=MAX(1,N(Touchpoints!I15)-2),5&lt;=N(Touchpoints!I15)-1,N(Touchpoints!I15)&gt;=2),N(Touchpoints!L15)/2,0)+IF(AND(5=1,N(Touchpoints!I15)=1),N(Touchpoints!L15),0)+IF(AND(5&gt;=N(Touchpoints!I15),5&lt;=N(Touchpoints!J15)),N(Touchpoints!H15)*N(Touchpoints!M15)/MAX(1,N(Touchpoints!J15)-N(Touchpoints!I15)+1),0)+IF(AND(5&gt;=N(Touchpoints!J15)+1,5&lt;=N(Touchpoints!J15)+2),N(Touchpoints!H15)*Parámetros!$B$10*(N(Touchpoints!N15)+N(Touchpoints!O15))/2,0),0))</f>
        <v>0</v>
      </c>
      <c r="H15" s="35" t="n">
        <f aca="false">IF(Touchpoints!B15="",0,IFERROR(IF(AND(6&gt;=MAX(1,N(Touchpoints!I15)-2),6&lt;=N(Touchpoints!I15)-1,N(Touchpoints!I15)&gt;=2),N(Touchpoints!L15)/2,0)+IF(AND(6=1,N(Touchpoints!I15)=1),N(Touchpoints!L15),0)+IF(AND(6&gt;=N(Touchpoints!I15),6&lt;=N(Touchpoints!J15)),N(Touchpoints!H15)*N(Touchpoints!M15)/MAX(1,N(Touchpoints!J15)-N(Touchpoints!I15)+1),0)+IF(AND(6&gt;=N(Touchpoints!J15)+1,6&lt;=N(Touchpoints!J15)+2),N(Touchpoints!H15)*Parámetros!$B$10*(N(Touchpoints!N15)+N(Touchpoints!O15))/2,0),0))</f>
        <v>0</v>
      </c>
      <c r="I15" s="35" t="n">
        <f aca="false">IF(Touchpoints!B15="",0,IFERROR(IF(AND(7&gt;=MAX(1,N(Touchpoints!I15)-2),7&lt;=N(Touchpoints!I15)-1,N(Touchpoints!I15)&gt;=2),N(Touchpoints!L15)/2,0)+IF(AND(7=1,N(Touchpoints!I15)=1),N(Touchpoints!L15),0)+IF(AND(7&gt;=N(Touchpoints!I15),7&lt;=N(Touchpoints!J15)),N(Touchpoints!H15)*N(Touchpoints!M15)/MAX(1,N(Touchpoints!J15)-N(Touchpoints!I15)+1),0)+IF(AND(7&gt;=N(Touchpoints!J15)+1,7&lt;=N(Touchpoints!J15)+2),N(Touchpoints!H15)*Parámetros!$B$10*(N(Touchpoints!N15)+N(Touchpoints!O15))/2,0),0))</f>
        <v>0</v>
      </c>
      <c r="J15" s="35" t="n">
        <f aca="false">IF(Touchpoints!B15="",0,IFERROR(IF(AND(8&gt;=MAX(1,N(Touchpoints!I15)-2),8&lt;=N(Touchpoints!I15)-1,N(Touchpoints!I15)&gt;=2),N(Touchpoints!L15)/2,0)+IF(AND(8=1,N(Touchpoints!I15)=1),N(Touchpoints!L15),0)+IF(AND(8&gt;=N(Touchpoints!I15),8&lt;=N(Touchpoints!J15)),N(Touchpoints!H15)*N(Touchpoints!M15)/MAX(1,N(Touchpoints!J15)-N(Touchpoints!I15)+1),0)+IF(AND(8&gt;=N(Touchpoints!J15)+1,8&lt;=N(Touchpoints!J15)+2),N(Touchpoints!H15)*Parámetros!$B$10*(N(Touchpoints!N15)+N(Touchpoints!O15))/2,0),0))</f>
        <v>0</v>
      </c>
      <c r="K15" s="35" t="n">
        <f aca="false">IF(Touchpoints!B15="",0,IFERROR(IF(AND(9&gt;=MAX(1,N(Touchpoints!I15)-2),9&lt;=N(Touchpoints!I15)-1,N(Touchpoints!I15)&gt;=2),N(Touchpoints!L15)/2,0)+IF(AND(9=1,N(Touchpoints!I15)=1),N(Touchpoints!L15),0)+IF(AND(9&gt;=N(Touchpoints!I15),9&lt;=N(Touchpoints!J15)),N(Touchpoints!H15)*N(Touchpoints!M15)/MAX(1,N(Touchpoints!J15)-N(Touchpoints!I15)+1),0)+IF(AND(9&gt;=N(Touchpoints!J15)+1,9&lt;=N(Touchpoints!J15)+2),N(Touchpoints!H15)*Parámetros!$B$10*(N(Touchpoints!N15)+N(Touchpoints!O15))/2,0),0))</f>
        <v>0</v>
      </c>
      <c r="L15" s="35" t="n">
        <f aca="false">IF(Touchpoints!B15="",0,IFERROR(IF(AND(10&gt;=MAX(1,N(Touchpoints!I15)-2),10&lt;=N(Touchpoints!I15)-1,N(Touchpoints!I15)&gt;=2),N(Touchpoints!L15)/2,0)+IF(AND(10=1,N(Touchpoints!I15)=1),N(Touchpoints!L15),0)+IF(AND(10&gt;=N(Touchpoints!I15),10&lt;=N(Touchpoints!J15)),N(Touchpoints!H15)*N(Touchpoints!M15)/MAX(1,N(Touchpoints!J15)-N(Touchpoints!I15)+1),0)+IF(AND(10&gt;=N(Touchpoints!J15)+1,10&lt;=N(Touchpoints!J15)+2),N(Touchpoints!H15)*Parámetros!$B$10*(N(Touchpoints!N15)+N(Touchpoints!O15))/2,0),0))</f>
        <v>0</v>
      </c>
      <c r="M15" s="35" t="n">
        <f aca="false">IF(Touchpoints!B15="",0,IFERROR(IF(AND(11&gt;=MAX(1,N(Touchpoints!I15)-2),11&lt;=N(Touchpoints!I15)-1,N(Touchpoints!I15)&gt;=2),N(Touchpoints!L15)/2,0)+IF(AND(11=1,N(Touchpoints!I15)=1),N(Touchpoints!L15),0)+IF(AND(11&gt;=N(Touchpoints!I15),11&lt;=N(Touchpoints!J15)),N(Touchpoints!H15)*N(Touchpoints!M15)/MAX(1,N(Touchpoints!J15)-N(Touchpoints!I15)+1),0)+IF(AND(11&gt;=N(Touchpoints!J15)+1,11&lt;=N(Touchpoints!J15)+2),N(Touchpoints!H15)*Parámetros!$B$10*(N(Touchpoints!N15)+N(Touchpoints!O15))/2,0),0))</f>
        <v>0</v>
      </c>
      <c r="N15" s="35" t="n">
        <f aca="false">IF(Touchpoints!B15="",0,IFERROR(IF(AND(12&gt;=MAX(1,N(Touchpoints!I15)-2),12&lt;=N(Touchpoints!I15)-1,N(Touchpoints!I15)&gt;=2),N(Touchpoints!L15)/2,0)+IF(AND(12=1,N(Touchpoints!I15)=1),N(Touchpoints!L15),0)+IF(AND(12&gt;=N(Touchpoints!I15),12&lt;=N(Touchpoints!J15)),N(Touchpoints!H15)*N(Touchpoints!M15)/MAX(1,N(Touchpoints!J15)-N(Touchpoints!I15)+1),0)+IF(AND(12&gt;=N(Touchpoints!J15)+1,12&lt;=N(Touchpoints!J15)+2),N(Touchpoints!H15)*Parámetros!$B$10*(N(Touchpoints!N15)+N(Touchpoints!O15))/2,0),0))</f>
        <v>0</v>
      </c>
      <c r="O15" s="35" t="n">
        <f aca="false">IF(Touchpoints!B15="",0,IFERROR(IF(AND(13&gt;=MAX(1,N(Touchpoints!I15)-2),13&lt;=N(Touchpoints!I15)-1,N(Touchpoints!I15)&gt;=2),N(Touchpoints!L15)/2,0)+IF(AND(13=1,N(Touchpoints!I15)=1),N(Touchpoints!L15),0)+IF(AND(13&gt;=N(Touchpoints!I15),13&lt;=N(Touchpoints!J15)),N(Touchpoints!H15)*N(Touchpoints!M15)/MAX(1,N(Touchpoints!J15)-N(Touchpoints!I15)+1),0)+IF(AND(13&gt;=N(Touchpoints!J15)+1,13&lt;=N(Touchpoints!J15)+2),N(Touchpoints!H15)*Parámetros!$B$10*(N(Touchpoints!N15)+N(Touchpoints!O15))/2,0),0))</f>
        <v>0</v>
      </c>
      <c r="P15" s="35" t="n">
        <f aca="false">IF(Touchpoints!B15="",0,IFERROR(IF(AND(14&gt;=MAX(1,N(Touchpoints!I15)-2),14&lt;=N(Touchpoints!I15)-1,N(Touchpoints!I15)&gt;=2),N(Touchpoints!L15)/2,0)+IF(AND(14=1,N(Touchpoints!I15)=1),N(Touchpoints!L15),0)+IF(AND(14&gt;=N(Touchpoints!I15),14&lt;=N(Touchpoints!J15)),N(Touchpoints!H15)*N(Touchpoints!M15)/MAX(1,N(Touchpoints!J15)-N(Touchpoints!I15)+1),0)+IF(AND(14&gt;=N(Touchpoints!J15)+1,14&lt;=N(Touchpoints!J15)+2),N(Touchpoints!H15)*Parámetros!$B$10*(N(Touchpoints!N15)+N(Touchpoints!O15))/2,0),0))</f>
        <v>0</v>
      </c>
      <c r="Q15" s="35" t="n">
        <f aca="false">IF(Touchpoints!B15="",0,IFERROR(IF(AND(15&gt;=MAX(1,N(Touchpoints!I15)-2),15&lt;=N(Touchpoints!I15)-1,N(Touchpoints!I15)&gt;=2),N(Touchpoints!L15)/2,0)+IF(AND(15=1,N(Touchpoints!I15)=1),N(Touchpoints!L15),0)+IF(AND(15&gt;=N(Touchpoints!I15),15&lt;=N(Touchpoints!J15)),N(Touchpoints!H15)*N(Touchpoints!M15)/MAX(1,N(Touchpoints!J15)-N(Touchpoints!I15)+1),0)+IF(AND(15&gt;=N(Touchpoints!J15)+1,15&lt;=N(Touchpoints!J15)+2),N(Touchpoints!H15)*Parámetros!$B$10*(N(Touchpoints!N15)+N(Touchpoints!O15))/2,0),0))</f>
        <v>0</v>
      </c>
      <c r="R15" s="34" t="n">
        <f aca="false">SUM(C15:Q15)</f>
        <v>0</v>
      </c>
    </row>
    <row r="16" customFormat="false" ht="15" hidden="false" customHeight="false" outlineLevel="0" collapsed="false">
      <c r="A16" s="39" t="str">
        <f aca="false">IF(Touchpoints!A16="","",Touchpoints!A16)</f>
        <v>TP11</v>
      </c>
      <c r="B16" s="40" t="str">
        <f aca="false">IF(Touchpoints!B16="","",Touchpoints!B16)</f>
        <v/>
      </c>
      <c r="C16" s="35" t="n">
        <f aca="false">IF(Touchpoints!B16="",0,IFERROR(IF(AND(1&gt;=MAX(1,N(Touchpoints!I16)-2),1&lt;=N(Touchpoints!I16)-1,N(Touchpoints!I16)&gt;=2),N(Touchpoints!L16)/2,0)+IF(AND(1=1,N(Touchpoints!I16)=1),N(Touchpoints!L16),0)+IF(AND(1&gt;=N(Touchpoints!I16),1&lt;=N(Touchpoints!J16)),N(Touchpoints!H16)*N(Touchpoints!M16)/MAX(1,N(Touchpoints!J16)-N(Touchpoints!I16)+1),0)+IF(AND(1&gt;=N(Touchpoints!J16)+1,1&lt;=N(Touchpoints!J16)+2),N(Touchpoints!H16)*Parámetros!$B$10*(N(Touchpoints!N16)+N(Touchpoints!O16))/2,0),0))</f>
        <v>0</v>
      </c>
      <c r="D16" s="35" t="n">
        <f aca="false">IF(Touchpoints!B16="",0,IFERROR(IF(AND(2&gt;=MAX(1,N(Touchpoints!I16)-2),2&lt;=N(Touchpoints!I16)-1,N(Touchpoints!I16)&gt;=2),N(Touchpoints!L16)/2,0)+IF(AND(2=1,N(Touchpoints!I16)=1),N(Touchpoints!L16),0)+IF(AND(2&gt;=N(Touchpoints!I16),2&lt;=N(Touchpoints!J16)),N(Touchpoints!H16)*N(Touchpoints!M16)/MAX(1,N(Touchpoints!J16)-N(Touchpoints!I16)+1),0)+IF(AND(2&gt;=N(Touchpoints!J16)+1,2&lt;=N(Touchpoints!J16)+2),N(Touchpoints!H16)*Parámetros!$B$10*(N(Touchpoints!N16)+N(Touchpoints!O16))/2,0),0))</f>
        <v>0</v>
      </c>
      <c r="E16" s="35" t="n">
        <f aca="false">IF(Touchpoints!B16="",0,IFERROR(IF(AND(3&gt;=MAX(1,N(Touchpoints!I16)-2),3&lt;=N(Touchpoints!I16)-1,N(Touchpoints!I16)&gt;=2),N(Touchpoints!L16)/2,0)+IF(AND(3=1,N(Touchpoints!I16)=1),N(Touchpoints!L16),0)+IF(AND(3&gt;=N(Touchpoints!I16),3&lt;=N(Touchpoints!J16)),N(Touchpoints!H16)*N(Touchpoints!M16)/MAX(1,N(Touchpoints!J16)-N(Touchpoints!I16)+1),0)+IF(AND(3&gt;=N(Touchpoints!J16)+1,3&lt;=N(Touchpoints!J16)+2),N(Touchpoints!H16)*Parámetros!$B$10*(N(Touchpoints!N16)+N(Touchpoints!O16))/2,0),0))</f>
        <v>0</v>
      </c>
      <c r="F16" s="35" t="n">
        <f aca="false">IF(Touchpoints!B16="",0,IFERROR(IF(AND(4&gt;=MAX(1,N(Touchpoints!I16)-2),4&lt;=N(Touchpoints!I16)-1,N(Touchpoints!I16)&gt;=2),N(Touchpoints!L16)/2,0)+IF(AND(4=1,N(Touchpoints!I16)=1),N(Touchpoints!L16),0)+IF(AND(4&gt;=N(Touchpoints!I16),4&lt;=N(Touchpoints!J16)),N(Touchpoints!H16)*N(Touchpoints!M16)/MAX(1,N(Touchpoints!J16)-N(Touchpoints!I16)+1),0)+IF(AND(4&gt;=N(Touchpoints!J16)+1,4&lt;=N(Touchpoints!J16)+2),N(Touchpoints!H16)*Parámetros!$B$10*(N(Touchpoints!N16)+N(Touchpoints!O16))/2,0),0))</f>
        <v>0</v>
      </c>
      <c r="G16" s="35" t="n">
        <f aca="false">IF(Touchpoints!B16="",0,IFERROR(IF(AND(5&gt;=MAX(1,N(Touchpoints!I16)-2),5&lt;=N(Touchpoints!I16)-1,N(Touchpoints!I16)&gt;=2),N(Touchpoints!L16)/2,0)+IF(AND(5=1,N(Touchpoints!I16)=1),N(Touchpoints!L16),0)+IF(AND(5&gt;=N(Touchpoints!I16),5&lt;=N(Touchpoints!J16)),N(Touchpoints!H16)*N(Touchpoints!M16)/MAX(1,N(Touchpoints!J16)-N(Touchpoints!I16)+1),0)+IF(AND(5&gt;=N(Touchpoints!J16)+1,5&lt;=N(Touchpoints!J16)+2),N(Touchpoints!H16)*Parámetros!$B$10*(N(Touchpoints!N16)+N(Touchpoints!O16))/2,0),0))</f>
        <v>0</v>
      </c>
      <c r="H16" s="35" t="n">
        <f aca="false">IF(Touchpoints!B16="",0,IFERROR(IF(AND(6&gt;=MAX(1,N(Touchpoints!I16)-2),6&lt;=N(Touchpoints!I16)-1,N(Touchpoints!I16)&gt;=2),N(Touchpoints!L16)/2,0)+IF(AND(6=1,N(Touchpoints!I16)=1),N(Touchpoints!L16),0)+IF(AND(6&gt;=N(Touchpoints!I16),6&lt;=N(Touchpoints!J16)),N(Touchpoints!H16)*N(Touchpoints!M16)/MAX(1,N(Touchpoints!J16)-N(Touchpoints!I16)+1),0)+IF(AND(6&gt;=N(Touchpoints!J16)+1,6&lt;=N(Touchpoints!J16)+2),N(Touchpoints!H16)*Parámetros!$B$10*(N(Touchpoints!N16)+N(Touchpoints!O16))/2,0),0))</f>
        <v>0</v>
      </c>
      <c r="I16" s="35" t="n">
        <f aca="false">IF(Touchpoints!B16="",0,IFERROR(IF(AND(7&gt;=MAX(1,N(Touchpoints!I16)-2),7&lt;=N(Touchpoints!I16)-1,N(Touchpoints!I16)&gt;=2),N(Touchpoints!L16)/2,0)+IF(AND(7=1,N(Touchpoints!I16)=1),N(Touchpoints!L16),0)+IF(AND(7&gt;=N(Touchpoints!I16),7&lt;=N(Touchpoints!J16)),N(Touchpoints!H16)*N(Touchpoints!M16)/MAX(1,N(Touchpoints!J16)-N(Touchpoints!I16)+1),0)+IF(AND(7&gt;=N(Touchpoints!J16)+1,7&lt;=N(Touchpoints!J16)+2),N(Touchpoints!H16)*Parámetros!$B$10*(N(Touchpoints!N16)+N(Touchpoints!O16))/2,0),0))</f>
        <v>0</v>
      </c>
      <c r="J16" s="35" t="n">
        <f aca="false">IF(Touchpoints!B16="",0,IFERROR(IF(AND(8&gt;=MAX(1,N(Touchpoints!I16)-2),8&lt;=N(Touchpoints!I16)-1,N(Touchpoints!I16)&gt;=2),N(Touchpoints!L16)/2,0)+IF(AND(8=1,N(Touchpoints!I16)=1),N(Touchpoints!L16),0)+IF(AND(8&gt;=N(Touchpoints!I16),8&lt;=N(Touchpoints!J16)),N(Touchpoints!H16)*N(Touchpoints!M16)/MAX(1,N(Touchpoints!J16)-N(Touchpoints!I16)+1),0)+IF(AND(8&gt;=N(Touchpoints!J16)+1,8&lt;=N(Touchpoints!J16)+2),N(Touchpoints!H16)*Parámetros!$B$10*(N(Touchpoints!N16)+N(Touchpoints!O16))/2,0),0))</f>
        <v>0</v>
      </c>
      <c r="K16" s="35" t="n">
        <f aca="false">IF(Touchpoints!B16="",0,IFERROR(IF(AND(9&gt;=MAX(1,N(Touchpoints!I16)-2),9&lt;=N(Touchpoints!I16)-1,N(Touchpoints!I16)&gt;=2),N(Touchpoints!L16)/2,0)+IF(AND(9=1,N(Touchpoints!I16)=1),N(Touchpoints!L16),0)+IF(AND(9&gt;=N(Touchpoints!I16),9&lt;=N(Touchpoints!J16)),N(Touchpoints!H16)*N(Touchpoints!M16)/MAX(1,N(Touchpoints!J16)-N(Touchpoints!I16)+1),0)+IF(AND(9&gt;=N(Touchpoints!J16)+1,9&lt;=N(Touchpoints!J16)+2),N(Touchpoints!H16)*Parámetros!$B$10*(N(Touchpoints!N16)+N(Touchpoints!O16))/2,0),0))</f>
        <v>0</v>
      </c>
      <c r="L16" s="35" t="n">
        <f aca="false">IF(Touchpoints!B16="",0,IFERROR(IF(AND(10&gt;=MAX(1,N(Touchpoints!I16)-2),10&lt;=N(Touchpoints!I16)-1,N(Touchpoints!I16)&gt;=2),N(Touchpoints!L16)/2,0)+IF(AND(10=1,N(Touchpoints!I16)=1),N(Touchpoints!L16),0)+IF(AND(10&gt;=N(Touchpoints!I16),10&lt;=N(Touchpoints!J16)),N(Touchpoints!H16)*N(Touchpoints!M16)/MAX(1,N(Touchpoints!J16)-N(Touchpoints!I16)+1),0)+IF(AND(10&gt;=N(Touchpoints!J16)+1,10&lt;=N(Touchpoints!J16)+2),N(Touchpoints!H16)*Parámetros!$B$10*(N(Touchpoints!N16)+N(Touchpoints!O16))/2,0),0))</f>
        <v>0</v>
      </c>
      <c r="M16" s="35" t="n">
        <f aca="false">IF(Touchpoints!B16="",0,IFERROR(IF(AND(11&gt;=MAX(1,N(Touchpoints!I16)-2),11&lt;=N(Touchpoints!I16)-1,N(Touchpoints!I16)&gt;=2),N(Touchpoints!L16)/2,0)+IF(AND(11=1,N(Touchpoints!I16)=1),N(Touchpoints!L16),0)+IF(AND(11&gt;=N(Touchpoints!I16),11&lt;=N(Touchpoints!J16)),N(Touchpoints!H16)*N(Touchpoints!M16)/MAX(1,N(Touchpoints!J16)-N(Touchpoints!I16)+1),0)+IF(AND(11&gt;=N(Touchpoints!J16)+1,11&lt;=N(Touchpoints!J16)+2),N(Touchpoints!H16)*Parámetros!$B$10*(N(Touchpoints!N16)+N(Touchpoints!O16))/2,0),0))</f>
        <v>0</v>
      </c>
      <c r="N16" s="35" t="n">
        <f aca="false">IF(Touchpoints!B16="",0,IFERROR(IF(AND(12&gt;=MAX(1,N(Touchpoints!I16)-2),12&lt;=N(Touchpoints!I16)-1,N(Touchpoints!I16)&gt;=2),N(Touchpoints!L16)/2,0)+IF(AND(12=1,N(Touchpoints!I16)=1),N(Touchpoints!L16),0)+IF(AND(12&gt;=N(Touchpoints!I16),12&lt;=N(Touchpoints!J16)),N(Touchpoints!H16)*N(Touchpoints!M16)/MAX(1,N(Touchpoints!J16)-N(Touchpoints!I16)+1),0)+IF(AND(12&gt;=N(Touchpoints!J16)+1,12&lt;=N(Touchpoints!J16)+2),N(Touchpoints!H16)*Parámetros!$B$10*(N(Touchpoints!N16)+N(Touchpoints!O16))/2,0),0))</f>
        <v>0</v>
      </c>
      <c r="O16" s="35" t="n">
        <f aca="false">IF(Touchpoints!B16="",0,IFERROR(IF(AND(13&gt;=MAX(1,N(Touchpoints!I16)-2),13&lt;=N(Touchpoints!I16)-1,N(Touchpoints!I16)&gt;=2),N(Touchpoints!L16)/2,0)+IF(AND(13=1,N(Touchpoints!I16)=1),N(Touchpoints!L16),0)+IF(AND(13&gt;=N(Touchpoints!I16),13&lt;=N(Touchpoints!J16)),N(Touchpoints!H16)*N(Touchpoints!M16)/MAX(1,N(Touchpoints!J16)-N(Touchpoints!I16)+1),0)+IF(AND(13&gt;=N(Touchpoints!J16)+1,13&lt;=N(Touchpoints!J16)+2),N(Touchpoints!H16)*Parámetros!$B$10*(N(Touchpoints!N16)+N(Touchpoints!O16))/2,0),0))</f>
        <v>0</v>
      </c>
      <c r="P16" s="35" t="n">
        <f aca="false">IF(Touchpoints!B16="",0,IFERROR(IF(AND(14&gt;=MAX(1,N(Touchpoints!I16)-2),14&lt;=N(Touchpoints!I16)-1,N(Touchpoints!I16)&gt;=2),N(Touchpoints!L16)/2,0)+IF(AND(14=1,N(Touchpoints!I16)=1),N(Touchpoints!L16),0)+IF(AND(14&gt;=N(Touchpoints!I16),14&lt;=N(Touchpoints!J16)),N(Touchpoints!H16)*N(Touchpoints!M16)/MAX(1,N(Touchpoints!J16)-N(Touchpoints!I16)+1),0)+IF(AND(14&gt;=N(Touchpoints!J16)+1,14&lt;=N(Touchpoints!J16)+2),N(Touchpoints!H16)*Parámetros!$B$10*(N(Touchpoints!N16)+N(Touchpoints!O16))/2,0),0))</f>
        <v>0</v>
      </c>
      <c r="Q16" s="35" t="n">
        <f aca="false">IF(Touchpoints!B16="",0,IFERROR(IF(AND(15&gt;=MAX(1,N(Touchpoints!I16)-2),15&lt;=N(Touchpoints!I16)-1,N(Touchpoints!I16)&gt;=2),N(Touchpoints!L16)/2,0)+IF(AND(15=1,N(Touchpoints!I16)=1),N(Touchpoints!L16),0)+IF(AND(15&gt;=N(Touchpoints!I16),15&lt;=N(Touchpoints!J16)),N(Touchpoints!H16)*N(Touchpoints!M16)/MAX(1,N(Touchpoints!J16)-N(Touchpoints!I16)+1),0)+IF(AND(15&gt;=N(Touchpoints!J16)+1,15&lt;=N(Touchpoints!J16)+2),N(Touchpoints!H16)*Parámetros!$B$10*(N(Touchpoints!N16)+N(Touchpoints!O16))/2,0),0))</f>
        <v>0</v>
      </c>
      <c r="R16" s="34" t="n">
        <f aca="false">SUM(C16:Q16)</f>
        <v>0</v>
      </c>
    </row>
    <row r="17" customFormat="false" ht="15" hidden="false" customHeight="false" outlineLevel="0" collapsed="false">
      <c r="A17" s="39" t="str">
        <f aca="false">IF(Touchpoints!A17="","",Touchpoints!A17)</f>
        <v>TP12</v>
      </c>
      <c r="B17" s="40" t="str">
        <f aca="false">IF(Touchpoints!B17="","",Touchpoints!B17)</f>
        <v/>
      </c>
      <c r="C17" s="35" t="n">
        <f aca="false">IF(Touchpoints!B17="",0,IFERROR(IF(AND(1&gt;=MAX(1,N(Touchpoints!I17)-2),1&lt;=N(Touchpoints!I17)-1,N(Touchpoints!I17)&gt;=2),N(Touchpoints!L17)/2,0)+IF(AND(1=1,N(Touchpoints!I17)=1),N(Touchpoints!L17),0)+IF(AND(1&gt;=N(Touchpoints!I17),1&lt;=N(Touchpoints!J17)),N(Touchpoints!H17)*N(Touchpoints!M17)/MAX(1,N(Touchpoints!J17)-N(Touchpoints!I17)+1),0)+IF(AND(1&gt;=N(Touchpoints!J17)+1,1&lt;=N(Touchpoints!J17)+2),N(Touchpoints!H17)*Parámetros!$B$10*(N(Touchpoints!N17)+N(Touchpoints!O17))/2,0),0))</f>
        <v>0</v>
      </c>
      <c r="D17" s="35" t="n">
        <f aca="false">IF(Touchpoints!B17="",0,IFERROR(IF(AND(2&gt;=MAX(1,N(Touchpoints!I17)-2),2&lt;=N(Touchpoints!I17)-1,N(Touchpoints!I17)&gt;=2),N(Touchpoints!L17)/2,0)+IF(AND(2=1,N(Touchpoints!I17)=1),N(Touchpoints!L17),0)+IF(AND(2&gt;=N(Touchpoints!I17),2&lt;=N(Touchpoints!J17)),N(Touchpoints!H17)*N(Touchpoints!M17)/MAX(1,N(Touchpoints!J17)-N(Touchpoints!I17)+1),0)+IF(AND(2&gt;=N(Touchpoints!J17)+1,2&lt;=N(Touchpoints!J17)+2),N(Touchpoints!H17)*Parámetros!$B$10*(N(Touchpoints!N17)+N(Touchpoints!O17))/2,0),0))</f>
        <v>0</v>
      </c>
      <c r="E17" s="35" t="n">
        <f aca="false">IF(Touchpoints!B17="",0,IFERROR(IF(AND(3&gt;=MAX(1,N(Touchpoints!I17)-2),3&lt;=N(Touchpoints!I17)-1,N(Touchpoints!I17)&gt;=2),N(Touchpoints!L17)/2,0)+IF(AND(3=1,N(Touchpoints!I17)=1),N(Touchpoints!L17),0)+IF(AND(3&gt;=N(Touchpoints!I17),3&lt;=N(Touchpoints!J17)),N(Touchpoints!H17)*N(Touchpoints!M17)/MAX(1,N(Touchpoints!J17)-N(Touchpoints!I17)+1),0)+IF(AND(3&gt;=N(Touchpoints!J17)+1,3&lt;=N(Touchpoints!J17)+2),N(Touchpoints!H17)*Parámetros!$B$10*(N(Touchpoints!N17)+N(Touchpoints!O17))/2,0),0))</f>
        <v>0</v>
      </c>
      <c r="F17" s="35" t="n">
        <f aca="false">IF(Touchpoints!B17="",0,IFERROR(IF(AND(4&gt;=MAX(1,N(Touchpoints!I17)-2),4&lt;=N(Touchpoints!I17)-1,N(Touchpoints!I17)&gt;=2),N(Touchpoints!L17)/2,0)+IF(AND(4=1,N(Touchpoints!I17)=1),N(Touchpoints!L17),0)+IF(AND(4&gt;=N(Touchpoints!I17),4&lt;=N(Touchpoints!J17)),N(Touchpoints!H17)*N(Touchpoints!M17)/MAX(1,N(Touchpoints!J17)-N(Touchpoints!I17)+1),0)+IF(AND(4&gt;=N(Touchpoints!J17)+1,4&lt;=N(Touchpoints!J17)+2),N(Touchpoints!H17)*Parámetros!$B$10*(N(Touchpoints!N17)+N(Touchpoints!O17))/2,0),0))</f>
        <v>0</v>
      </c>
      <c r="G17" s="35" t="n">
        <f aca="false">IF(Touchpoints!B17="",0,IFERROR(IF(AND(5&gt;=MAX(1,N(Touchpoints!I17)-2),5&lt;=N(Touchpoints!I17)-1,N(Touchpoints!I17)&gt;=2),N(Touchpoints!L17)/2,0)+IF(AND(5=1,N(Touchpoints!I17)=1),N(Touchpoints!L17),0)+IF(AND(5&gt;=N(Touchpoints!I17),5&lt;=N(Touchpoints!J17)),N(Touchpoints!H17)*N(Touchpoints!M17)/MAX(1,N(Touchpoints!J17)-N(Touchpoints!I17)+1),0)+IF(AND(5&gt;=N(Touchpoints!J17)+1,5&lt;=N(Touchpoints!J17)+2),N(Touchpoints!H17)*Parámetros!$B$10*(N(Touchpoints!N17)+N(Touchpoints!O17))/2,0),0))</f>
        <v>0</v>
      </c>
      <c r="H17" s="35" t="n">
        <f aca="false">IF(Touchpoints!B17="",0,IFERROR(IF(AND(6&gt;=MAX(1,N(Touchpoints!I17)-2),6&lt;=N(Touchpoints!I17)-1,N(Touchpoints!I17)&gt;=2),N(Touchpoints!L17)/2,0)+IF(AND(6=1,N(Touchpoints!I17)=1),N(Touchpoints!L17),0)+IF(AND(6&gt;=N(Touchpoints!I17),6&lt;=N(Touchpoints!J17)),N(Touchpoints!H17)*N(Touchpoints!M17)/MAX(1,N(Touchpoints!J17)-N(Touchpoints!I17)+1),0)+IF(AND(6&gt;=N(Touchpoints!J17)+1,6&lt;=N(Touchpoints!J17)+2),N(Touchpoints!H17)*Parámetros!$B$10*(N(Touchpoints!N17)+N(Touchpoints!O17))/2,0),0))</f>
        <v>0</v>
      </c>
      <c r="I17" s="35" t="n">
        <f aca="false">IF(Touchpoints!B17="",0,IFERROR(IF(AND(7&gt;=MAX(1,N(Touchpoints!I17)-2),7&lt;=N(Touchpoints!I17)-1,N(Touchpoints!I17)&gt;=2),N(Touchpoints!L17)/2,0)+IF(AND(7=1,N(Touchpoints!I17)=1),N(Touchpoints!L17),0)+IF(AND(7&gt;=N(Touchpoints!I17),7&lt;=N(Touchpoints!J17)),N(Touchpoints!H17)*N(Touchpoints!M17)/MAX(1,N(Touchpoints!J17)-N(Touchpoints!I17)+1),0)+IF(AND(7&gt;=N(Touchpoints!J17)+1,7&lt;=N(Touchpoints!J17)+2),N(Touchpoints!H17)*Parámetros!$B$10*(N(Touchpoints!N17)+N(Touchpoints!O17))/2,0),0))</f>
        <v>0</v>
      </c>
      <c r="J17" s="35" t="n">
        <f aca="false">IF(Touchpoints!B17="",0,IFERROR(IF(AND(8&gt;=MAX(1,N(Touchpoints!I17)-2),8&lt;=N(Touchpoints!I17)-1,N(Touchpoints!I17)&gt;=2),N(Touchpoints!L17)/2,0)+IF(AND(8=1,N(Touchpoints!I17)=1),N(Touchpoints!L17),0)+IF(AND(8&gt;=N(Touchpoints!I17),8&lt;=N(Touchpoints!J17)),N(Touchpoints!H17)*N(Touchpoints!M17)/MAX(1,N(Touchpoints!J17)-N(Touchpoints!I17)+1),0)+IF(AND(8&gt;=N(Touchpoints!J17)+1,8&lt;=N(Touchpoints!J17)+2),N(Touchpoints!H17)*Parámetros!$B$10*(N(Touchpoints!N17)+N(Touchpoints!O17))/2,0),0))</f>
        <v>0</v>
      </c>
      <c r="K17" s="35" t="n">
        <f aca="false">IF(Touchpoints!B17="",0,IFERROR(IF(AND(9&gt;=MAX(1,N(Touchpoints!I17)-2),9&lt;=N(Touchpoints!I17)-1,N(Touchpoints!I17)&gt;=2),N(Touchpoints!L17)/2,0)+IF(AND(9=1,N(Touchpoints!I17)=1),N(Touchpoints!L17),0)+IF(AND(9&gt;=N(Touchpoints!I17),9&lt;=N(Touchpoints!J17)),N(Touchpoints!H17)*N(Touchpoints!M17)/MAX(1,N(Touchpoints!J17)-N(Touchpoints!I17)+1),0)+IF(AND(9&gt;=N(Touchpoints!J17)+1,9&lt;=N(Touchpoints!J17)+2),N(Touchpoints!H17)*Parámetros!$B$10*(N(Touchpoints!N17)+N(Touchpoints!O17))/2,0),0))</f>
        <v>0</v>
      </c>
      <c r="L17" s="35" t="n">
        <f aca="false">IF(Touchpoints!B17="",0,IFERROR(IF(AND(10&gt;=MAX(1,N(Touchpoints!I17)-2),10&lt;=N(Touchpoints!I17)-1,N(Touchpoints!I17)&gt;=2),N(Touchpoints!L17)/2,0)+IF(AND(10=1,N(Touchpoints!I17)=1),N(Touchpoints!L17),0)+IF(AND(10&gt;=N(Touchpoints!I17),10&lt;=N(Touchpoints!J17)),N(Touchpoints!H17)*N(Touchpoints!M17)/MAX(1,N(Touchpoints!J17)-N(Touchpoints!I17)+1),0)+IF(AND(10&gt;=N(Touchpoints!J17)+1,10&lt;=N(Touchpoints!J17)+2),N(Touchpoints!H17)*Parámetros!$B$10*(N(Touchpoints!N17)+N(Touchpoints!O17))/2,0),0))</f>
        <v>0</v>
      </c>
      <c r="M17" s="35" t="n">
        <f aca="false">IF(Touchpoints!B17="",0,IFERROR(IF(AND(11&gt;=MAX(1,N(Touchpoints!I17)-2),11&lt;=N(Touchpoints!I17)-1,N(Touchpoints!I17)&gt;=2),N(Touchpoints!L17)/2,0)+IF(AND(11=1,N(Touchpoints!I17)=1),N(Touchpoints!L17),0)+IF(AND(11&gt;=N(Touchpoints!I17),11&lt;=N(Touchpoints!J17)),N(Touchpoints!H17)*N(Touchpoints!M17)/MAX(1,N(Touchpoints!J17)-N(Touchpoints!I17)+1),0)+IF(AND(11&gt;=N(Touchpoints!J17)+1,11&lt;=N(Touchpoints!J17)+2),N(Touchpoints!H17)*Parámetros!$B$10*(N(Touchpoints!N17)+N(Touchpoints!O17))/2,0),0))</f>
        <v>0</v>
      </c>
      <c r="N17" s="35" t="n">
        <f aca="false">IF(Touchpoints!B17="",0,IFERROR(IF(AND(12&gt;=MAX(1,N(Touchpoints!I17)-2),12&lt;=N(Touchpoints!I17)-1,N(Touchpoints!I17)&gt;=2),N(Touchpoints!L17)/2,0)+IF(AND(12=1,N(Touchpoints!I17)=1),N(Touchpoints!L17),0)+IF(AND(12&gt;=N(Touchpoints!I17),12&lt;=N(Touchpoints!J17)),N(Touchpoints!H17)*N(Touchpoints!M17)/MAX(1,N(Touchpoints!J17)-N(Touchpoints!I17)+1),0)+IF(AND(12&gt;=N(Touchpoints!J17)+1,12&lt;=N(Touchpoints!J17)+2),N(Touchpoints!H17)*Parámetros!$B$10*(N(Touchpoints!N17)+N(Touchpoints!O17))/2,0),0))</f>
        <v>0</v>
      </c>
      <c r="O17" s="35" t="n">
        <f aca="false">IF(Touchpoints!B17="",0,IFERROR(IF(AND(13&gt;=MAX(1,N(Touchpoints!I17)-2),13&lt;=N(Touchpoints!I17)-1,N(Touchpoints!I17)&gt;=2),N(Touchpoints!L17)/2,0)+IF(AND(13=1,N(Touchpoints!I17)=1),N(Touchpoints!L17),0)+IF(AND(13&gt;=N(Touchpoints!I17),13&lt;=N(Touchpoints!J17)),N(Touchpoints!H17)*N(Touchpoints!M17)/MAX(1,N(Touchpoints!J17)-N(Touchpoints!I17)+1),0)+IF(AND(13&gt;=N(Touchpoints!J17)+1,13&lt;=N(Touchpoints!J17)+2),N(Touchpoints!H17)*Parámetros!$B$10*(N(Touchpoints!N17)+N(Touchpoints!O17))/2,0),0))</f>
        <v>0</v>
      </c>
      <c r="P17" s="35" t="n">
        <f aca="false">IF(Touchpoints!B17="",0,IFERROR(IF(AND(14&gt;=MAX(1,N(Touchpoints!I17)-2),14&lt;=N(Touchpoints!I17)-1,N(Touchpoints!I17)&gt;=2),N(Touchpoints!L17)/2,0)+IF(AND(14=1,N(Touchpoints!I17)=1),N(Touchpoints!L17),0)+IF(AND(14&gt;=N(Touchpoints!I17),14&lt;=N(Touchpoints!J17)),N(Touchpoints!H17)*N(Touchpoints!M17)/MAX(1,N(Touchpoints!J17)-N(Touchpoints!I17)+1),0)+IF(AND(14&gt;=N(Touchpoints!J17)+1,14&lt;=N(Touchpoints!J17)+2),N(Touchpoints!H17)*Parámetros!$B$10*(N(Touchpoints!N17)+N(Touchpoints!O17))/2,0),0))</f>
        <v>0</v>
      </c>
      <c r="Q17" s="35" t="n">
        <f aca="false">IF(Touchpoints!B17="",0,IFERROR(IF(AND(15&gt;=MAX(1,N(Touchpoints!I17)-2),15&lt;=N(Touchpoints!I17)-1,N(Touchpoints!I17)&gt;=2),N(Touchpoints!L17)/2,0)+IF(AND(15=1,N(Touchpoints!I17)=1),N(Touchpoints!L17),0)+IF(AND(15&gt;=N(Touchpoints!I17),15&lt;=N(Touchpoints!J17)),N(Touchpoints!H17)*N(Touchpoints!M17)/MAX(1,N(Touchpoints!J17)-N(Touchpoints!I17)+1),0)+IF(AND(15&gt;=N(Touchpoints!J17)+1,15&lt;=N(Touchpoints!J17)+2),N(Touchpoints!H17)*Parámetros!$B$10*(N(Touchpoints!N17)+N(Touchpoints!O17))/2,0),0))</f>
        <v>0</v>
      </c>
      <c r="R17" s="34" t="n">
        <f aca="false">SUM(C17:Q17)</f>
        <v>0</v>
      </c>
    </row>
    <row r="18" customFormat="false" ht="15" hidden="false" customHeight="false" outlineLevel="0" collapsed="false">
      <c r="A18" s="39" t="str">
        <f aca="false">IF(Touchpoints!A18="","",Touchpoints!A18)</f>
        <v>TP13</v>
      </c>
      <c r="B18" s="40" t="str">
        <f aca="false">IF(Touchpoints!B18="","",Touchpoints!B18)</f>
        <v/>
      </c>
      <c r="C18" s="35" t="n">
        <f aca="false">IF(Touchpoints!B18="",0,IFERROR(IF(AND(1&gt;=MAX(1,N(Touchpoints!I18)-2),1&lt;=N(Touchpoints!I18)-1,N(Touchpoints!I18)&gt;=2),N(Touchpoints!L18)/2,0)+IF(AND(1=1,N(Touchpoints!I18)=1),N(Touchpoints!L18),0)+IF(AND(1&gt;=N(Touchpoints!I18),1&lt;=N(Touchpoints!J18)),N(Touchpoints!H18)*N(Touchpoints!M18)/MAX(1,N(Touchpoints!J18)-N(Touchpoints!I18)+1),0)+IF(AND(1&gt;=N(Touchpoints!J18)+1,1&lt;=N(Touchpoints!J18)+2),N(Touchpoints!H18)*Parámetros!$B$10*(N(Touchpoints!N18)+N(Touchpoints!O18))/2,0),0))</f>
        <v>0</v>
      </c>
      <c r="D18" s="35" t="n">
        <f aca="false">IF(Touchpoints!B18="",0,IFERROR(IF(AND(2&gt;=MAX(1,N(Touchpoints!I18)-2),2&lt;=N(Touchpoints!I18)-1,N(Touchpoints!I18)&gt;=2),N(Touchpoints!L18)/2,0)+IF(AND(2=1,N(Touchpoints!I18)=1),N(Touchpoints!L18),0)+IF(AND(2&gt;=N(Touchpoints!I18),2&lt;=N(Touchpoints!J18)),N(Touchpoints!H18)*N(Touchpoints!M18)/MAX(1,N(Touchpoints!J18)-N(Touchpoints!I18)+1),0)+IF(AND(2&gt;=N(Touchpoints!J18)+1,2&lt;=N(Touchpoints!J18)+2),N(Touchpoints!H18)*Parámetros!$B$10*(N(Touchpoints!N18)+N(Touchpoints!O18))/2,0),0))</f>
        <v>0</v>
      </c>
      <c r="E18" s="35" t="n">
        <f aca="false">IF(Touchpoints!B18="",0,IFERROR(IF(AND(3&gt;=MAX(1,N(Touchpoints!I18)-2),3&lt;=N(Touchpoints!I18)-1,N(Touchpoints!I18)&gt;=2),N(Touchpoints!L18)/2,0)+IF(AND(3=1,N(Touchpoints!I18)=1),N(Touchpoints!L18),0)+IF(AND(3&gt;=N(Touchpoints!I18),3&lt;=N(Touchpoints!J18)),N(Touchpoints!H18)*N(Touchpoints!M18)/MAX(1,N(Touchpoints!J18)-N(Touchpoints!I18)+1),0)+IF(AND(3&gt;=N(Touchpoints!J18)+1,3&lt;=N(Touchpoints!J18)+2),N(Touchpoints!H18)*Parámetros!$B$10*(N(Touchpoints!N18)+N(Touchpoints!O18))/2,0),0))</f>
        <v>0</v>
      </c>
      <c r="F18" s="35" t="n">
        <f aca="false">IF(Touchpoints!B18="",0,IFERROR(IF(AND(4&gt;=MAX(1,N(Touchpoints!I18)-2),4&lt;=N(Touchpoints!I18)-1,N(Touchpoints!I18)&gt;=2),N(Touchpoints!L18)/2,0)+IF(AND(4=1,N(Touchpoints!I18)=1),N(Touchpoints!L18),0)+IF(AND(4&gt;=N(Touchpoints!I18),4&lt;=N(Touchpoints!J18)),N(Touchpoints!H18)*N(Touchpoints!M18)/MAX(1,N(Touchpoints!J18)-N(Touchpoints!I18)+1),0)+IF(AND(4&gt;=N(Touchpoints!J18)+1,4&lt;=N(Touchpoints!J18)+2),N(Touchpoints!H18)*Parámetros!$B$10*(N(Touchpoints!N18)+N(Touchpoints!O18))/2,0),0))</f>
        <v>0</v>
      </c>
      <c r="G18" s="35" t="n">
        <f aca="false">IF(Touchpoints!B18="",0,IFERROR(IF(AND(5&gt;=MAX(1,N(Touchpoints!I18)-2),5&lt;=N(Touchpoints!I18)-1,N(Touchpoints!I18)&gt;=2),N(Touchpoints!L18)/2,0)+IF(AND(5=1,N(Touchpoints!I18)=1),N(Touchpoints!L18),0)+IF(AND(5&gt;=N(Touchpoints!I18),5&lt;=N(Touchpoints!J18)),N(Touchpoints!H18)*N(Touchpoints!M18)/MAX(1,N(Touchpoints!J18)-N(Touchpoints!I18)+1),0)+IF(AND(5&gt;=N(Touchpoints!J18)+1,5&lt;=N(Touchpoints!J18)+2),N(Touchpoints!H18)*Parámetros!$B$10*(N(Touchpoints!N18)+N(Touchpoints!O18))/2,0),0))</f>
        <v>0</v>
      </c>
      <c r="H18" s="35" t="n">
        <f aca="false">IF(Touchpoints!B18="",0,IFERROR(IF(AND(6&gt;=MAX(1,N(Touchpoints!I18)-2),6&lt;=N(Touchpoints!I18)-1,N(Touchpoints!I18)&gt;=2),N(Touchpoints!L18)/2,0)+IF(AND(6=1,N(Touchpoints!I18)=1),N(Touchpoints!L18),0)+IF(AND(6&gt;=N(Touchpoints!I18),6&lt;=N(Touchpoints!J18)),N(Touchpoints!H18)*N(Touchpoints!M18)/MAX(1,N(Touchpoints!J18)-N(Touchpoints!I18)+1),0)+IF(AND(6&gt;=N(Touchpoints!J18)+1,6&lt;=N(Touchpoints!J18)+2),N(Touchpoints!H18)*Parámetros!$B$10*(N(Touchpoints!N18)+N(Touchpoints!O18))/2,0),0))</f>
        <v>0</v>
      </c>
      <c r="I18" s="35" t="n">
        <f aca="false">IF(Touchpoints!B18="",0,IFERROR(IF(AND(7&gt;=MAX(1,N(Touchpoints!I18)-2),7&lt;=N(Touchpoints!I18)-1,N(Touchpoints!I18)&gt;=2),N(Touchpoints!L18)/2,0)+IF(AND(7=1,N(Touchpoints!I18)=1),N(Touchpoints!L18),0)+IF(AND(7&gt;=N(Touchpoints!I18),7&lt;=N(Touchpoints!J18)),N(Touchpoints!H18)*N(Touchpoints!M18)/MAX(1,N(Touchpoints!J18)-N(Touchpoints!I18)+1),0)+IF(AND(7&gt;=N(Touchpoints!J18)+1,7&lt;=N(Touchpoints!J18)+2),N(Touchpoints!H18)*Parámetros!$B$10*(N(Touchpoints!N18)+N(Touchpoints!O18))/2,0),0))</f>
        <v>0</v>
      </c>
      <c r="J18" s="35" t="n">
        <f aca="false">IF(Touchpoints!B18="",0,IFERROR(IF(AND(8&gt;=MAX(1,N(Touchpoints!I18)-2),8&lt;=N(Touchpoints!I18)-1,N(Touchpoints!I18)&gt;=2),N(Touchpoints!L18)/2,0)+IF(AND(8=1,N(Touchpoints!I18)=1),N(Touchpoints!L18),0)+IF(AND(8&gt;=N(Touchpoints!I18),8&lt;=N(Touchpoints!J18)),N(Touchpoints!H18)*N(Touchpoints!M18)/MAX(1,N(Touchpoints!J18)-N(Touchpoints!I18)+1),0)+IF(AND(8&gt;=N(Touchpoints!J18)+1,8&lt;=N(Touchpoints!J18)+2),N(Touchpoints!H18)*Parámetros!$B$10*(N(Touchpoints!N18)+N(Touchpoints!O18))/2,0),0))</f>
        <v>0</v>
      </c>
      <c r="K18" s="35" t="n">
        <f aca="false">IF(Touchpoints!B18="",0,IFERROR(IF(AND(9&gt;=MAX(1,N(Touchpoints!I18)-2),9&lt;=N(Touchpoints!I18)-1,N(Touchpoints!I18)&gt;=2),N(Touchpoints!L18)/2,0)+IF(AND(9=1,N(Touchpoints!I18)=1),N(Touchpoints!L18),0)+IF(AND(9&gt;=N(Touchpoints!I18),9&lt;=N(Touchpoints!J18)),N(Touchpoints!H18)*N(Touchpoints!M18)/MAX(1,N(Touchpoints!J18)-N(Touchpoints!I18)+1),0)+IF(AND(9&gt;=N(Touchpoints!J18)+1,9&lt;=N(Touchpoints!J18)+2),N(Touchpoints!H18)*Parámetros!$B$10*(N(Touchpoints!N18)+N(Touchpoints!O18))/2,0),0))</f>
        <v>0</v>
      </c>
      <c r="L18" s="35" t="n">
        <f aca="false">IF(Touchpoints!B18="",0,IFERROR(IF(AND(10&gt;=MAX(1,N(Touchpoints!I18)-2),10&lt;=N(Touchpoints!I18)-1,N(Touchpoints!I18)&gt;=2),N(Touchpoints!L18)/2,0)+IF(AND(10=1,N(Touchpoints!I18)=1),N(Touchpoints!L18),0)+IF(AND(10&gt;=N(Touchpoints!I18),10&lt;=N(Touchpoints!J18)),N(Touchpoints!H18)*N(Touchpoints!M18)/MAX(1,N(Touchpoints!J18)-N(Touchpoints!I18)+1),0)+IF(AND(10&gt;=N(Touchpoints!J18)+1,10&lt;=N(Touchpoints!J18)+2),N(Touchpoints!H18)*Parámetros!$B$10*(N(Touchpoints!N18)+N(Touchpoints!O18))/2,0),0))</f>
        <v>0</v>
      </c>
      <c r="M18" s="35" t="n">
        <f aca="false">IF(Touchpoints!B18="",0,IFERROR(IF(AND(11&gt;=MAX(1,N(Touchpoints!I18)-2),11&lt;=N(Touchpoints!I18)-1,N(Touchpoints!I18)&gt;=2),N(Touchpoints!L18)/2,0)+IF(AND(11=1,N(Touchpoints!I18)=1),N(Touchpoints!L18),0)+IF(AND(11&gt;=N(Touchpoints!I18),11&lt;=N(Touchpoints!J18)),N(Touchpoints!H18)*N(Touchpoints!M18)/MAX(1,N(Touchpoints!J18)-N(Touchpoints!I18)+1),0)+IF(AND(11&gt;=N(Touchpoints!J18)+1,11&lt;=N(Touchpoints!J18)+2),N(Touchpoints!H18)*Parámetros!$B$10*(N(Touchpoints!N18)+N(Touchpoints!O18))/2,0),0))</f>
        <v>0</v>
      </c>
      <c r="N18" s="35" t="n">
        <f aca="false">IF(Touchpoints!B18="",0,IFERROR(IF(AND(12&gt;=MAX(1,N(Touchpoints!I18)-2),12&lt;=N(Touchpoints!I18)-1,N(Touchpoints!I18)&gt;=2),N(Touchpoints!L18)/2,0)+IF(AND(12=1,N(Touchpoints!I18)=1),N(Touchpoints!L18),0)+IF(AND(12&gt;=N(Touchpoints!I18),12&lt;=N(Touchpoints!J18)),N(Touchpoints!H18)*N(Touchpoints!M18)/MAX(1,N(Touchpoints!J18)-N(Touchpoints!I18)+1),0)+IF(AND(12&gt;=N(Touchpoints!J18)+1,12&lt;=N(Touchpoints!J18)+2),N(Touchpoints!H18)*Parámetros!$B$10*(N(Touchpoints!N18)+N(Touchpoints!O18))/2,0),0))</f>
        <v>0</v>
      </c>
      <c r="O18" s="35" t="n">
        <f aca="false">IF(Touchpoints!B18="",0,IFERROR(IF(AND(13&gt;=MAX(1,N(Touchpoints!I18)-2),13&lt;=N(Touchpoints!I18)-1,N(Touchpoints!I18)&gt;=2),N(Touchpoints!L18)/2,0)+IF(AND(13=1,N(Touchpoints!I18)=1),N(Touchpoints!L18),0)+IF(AND(13&gt;=N(Touchpoints!I18),13&lt;=N(Touchpoints!J18)),N(Touchpoints!H18)*N(Touchpoints!M18)/MAX(1,N(Touchpoints!J18)-N(Touchpoints!I18)+1),0)+IF(AND(13&gt;=N(Touchpoints!J18)+1,13&lt;=N(Touchpoints!J18)+2),N(Touchpoints!H18)*Parámetros!$B$10*(N(Touchpoints!N18)+N(Touchpoints!O18))/2,0),0))</f>
        <v>0</v>
      </c>
      <c r="P18" s="35" t="n">
        <f aca="false">IF(Touchpoints!B18="",0,IFERROR(IF(AND(14&gt;=MAX(1,N(Touchpoints!I18)-2),14&lt;=N(Touchpoints!I18)-1,N(Touchpoints!I18)&gt;=2),N(Touchpoints!L18)/2,0)+IF(AND(14=1,N(Touchpoints!I18)=1),N(Touchpoints!L18),0)+IF(AND(14&gt;=N(Touchpoints!I18),14&lt;=N(Touchpoints!J18)),N(Touchpoints!H18)*N(Touchpoints!M18)/MAX(1,N(Touchpoints!J18)-N(Touchpoints!I18)+1),0)+IF(AND(14&gt;=N(Touchpoints!J18)+1,14&lt;=N(Touchpoints!J18)+2),N(Touchpoints!H18)*Parámetros!$B$10*(N(Touchpoints!N18)+N(Touchpoints!O18))/2,0),0))</f>
        <v>0</v>
      </c>
      <c r="Q18" s="35" t="n">
        <f aca="false">IF(Touchpoints!B18="",0,IFERROR(IF(AND(15&gt;=MAX(1,N(Touchpoints!I18)-2),15&lt;=N(Touchpoints!I18)-1,N(Touchpoints!I18)&gt;=2),N(Touchpoints!L18)/2,0)+IF(AND(15=1,N(Touchpoints!I18)=1),N(Touchpoints!L18),0)+IF(AND(15&gt;=N(Touchpoints!I18),15&lt;=N(Touchpoints!J18)),N(Touchpoints!H18)*N(Touchpoints!M18)/MAX(1,N(Touchpoints!J18)-N(Touchpoints!I18)+1),0)+IF(AND(15&gt;=N(Touchpoints!J18)+1,15&lt;=N(Touchpoints!J18)+2),N(Touchpoints!H18)*Parámetros!$B$10*(N(Touchpoints!N18)+N(Touchpoints!O18))/2,0),0))</f>
        <v>0</v>
      </c>
      <c r="R18" s="34" t="n">
        <f aca="false">SUM(C18:Q18)</f>
        <v>0</v>
      </c>
    </row>
    <row r="19" customFormat="false" ht="15" hidden="false" customHeight="false" outlineLevel="0" collapsed="false">
      <c r="A19" s="39" t="str">
        <f aca="false">IF(Touchpoints!A19="","",Touchpoints!A19)</f>
        <v>TP14</v>
      </c>
      <c r="B19" s="40" t="str">
        <f aca="false">IF(Touchpoints!B19="","",Touchpoints!B19)</f>
        <v/>
      </c>
      <c r="C19" s="35" t="n">
        <f aca="false">IF(Touchpoints!B19="",0,IFERROR(IF(AND(1&gt;=MAX(1,N(Touchpoints!I19)-2),1&lt;=N(Touchpoints!I19)-1,N(Touchpoints!I19)&gt;=2),N(Touchpoints!L19)/2,0)+IF(AND(1=1,N(Touchpoints!I19)=1),N(Touchpoints!L19),0)+IF(AND(1&gt;=N(Touchpoints!I19),1&lt;=N(Touchpoints!J19)),N(Touchpoints!H19)*N(Touchpoints!M19)/MAX(1,N(Touchpoints!J19)-N(Touchpoints!I19)+1),0)+IF(AND(1&gt;=N(Touchpoints!J19)+1,1&lt;=N(Touchpoints!J19)+2),N(Touchpoints!H19)*Parámetros!$B$10*(N(Touchpoints!N19)+N(Touchpoints!O19))/2,0),0))</f>
        <v>0</v>
      </c>
      <c r="D19" s="35" t="n">
        <f aca="false">IF(Touchpoints!B19="",0,IFERROR(IF(AND(2&gt;=MAX(1,N(Touchpoints!I19)-2),2&lt;=N(Touchpoints!I19)-1,N(Touchpoints!I19)&gt;=2),N(Touchpoints!L19)/2,0)+IF(AND(2=1,N(Touchpoints!I19)=1),N(Touchpoints!L19),0)+IF(AND(2&gt;=N(Touchpoints!I19),2&lt;=N(Touchpoints!J19)),N(Touchpoints!H19)*N(Touchpoints!M19)/MAX(1,N(Touchpoints!J19)-N(Touchpoints!I19)+1),0)+IF(AND(2&gt;=N(Touchpoints!J19)+1,2&lt;=N(Touchpoints!J19)+2),N(Touchpoints!H19)*Parámetros!$B$10*(N(Touchpoints!N19)+N(Touchpoints!O19))/2,0),0))</f>
        <v>0</v>
      </c>
      <c r="E19" s="35" t="n">
        <f aca="false">IF(Touchpoints!B19="",0,IFERROR(IF(AND(3&gt;=MAX(1,N(Touchpoints!I19)-2),3&lt;=N(Touchpoints!I19)-1,N(Touchpoints!I19)&gt;=2),N(Touchpoints!L19)/2,0)+IF(AND(3=1,N(Touchpoints!I19)=1),N(Touchpoints!L19),0)+IF(AND(3&gt;=N(Touchpoints!I19),3&lt;=N(Touchpoints!J19)),N(Touchpoints!H19)*N(Touchpoints!M19)/MAX(1,N(Touchpoints!J19)-N(Touchpoints!I19)+1),0)+IF(AND(3&gt;=N(Touchpoints!J19)+1,3&lt;=N(Touchpoints!J19)+2),N(Touchpoints!H19)*Parámetros!$B$10*(N(Touchpoints!N19)+N(Touchpoints!O19))/2,0),0))</f>
        <v>0</v>
      </c>
      <c r="F19" s="35" t="n">
        <f aca="false">IF(Touchpoints!B19="",0,IFERROR(IF(AND(4&gt;=MAX(1,N(Touchpoints!I19)-2),4&lt;=N(Touchpoints!I19)-1,N(Touchpoints!I19)&gt;=2),N(Touchpoints!L19)/2,0)+IF(AND(4=1,N(Touchpoints!I19)=1),N(Touchpoints!L19),0)+IF(AND(4&gt;=N(Touchpoints!I19),4&lt;=N(Touchpoints!J19)),N(Touchpoints!H19)*N(Touchpoints!M19)/MAX(1,N(Touchpoints!J19)-N(Touchpoints!I19)+1),0)+IF(AND(4&gt;=N(Touchpoints!J19)+1,4&lt;=N(Touchpoints!J19)+2),N(Touchpoints!H19)*Parámetros!$B$10*(N(Touchpoints!N19)+N(Touchpoints!O19))/2,0),0))</f>
        <v>0</v>
      </c>
      <c r="G19" s="35" t="n">
        <f aca="false">IF(Touchpoints!B19="",0,IFERROR(IF(AND(5&gt;=MAX(1,N(Touchpoints!I19)-2),5&lt;=N(Touchpoints!I19)-1,N(Touchpoints!I19)&gt;=2),N(Touchpoints!L19)/2,0)+IF(AND(5=1,N(Touchpoints!I19)=1),N(Touchpoints!L19),0)+IF(AND(5&gt;=N(Touchpoints!I19),5&lt;=N(Touchpoints!J19)),N(Touchpoints!H19)*N(Touchpoints!M19)/MAX(1,N(Touchpoints!J19)-N(Touchpoints!I19)+1),0)+IF(AND(5&gt;=N(Touchpoints!J19)+1,5&lt;=N(Touchpoints!J19)+2),N(Touchpoints!H19)*Parámetros!$B$10*(N(Touchpoints!N19)+N(Touchpoints!O19))/2,0),0))</f>
        <v>0</v>
      </c>
      <c r="H19" s="35" t="n">
        <f aca="false">IF(Touchpoints!B19="",0,IFERROR(IF(AND(6&gt;=MAX(1,N(Touchpoints!I19)-2),6&lt;=N(Touchpoints!I19)-1,N(Touchpoints!I19)&gt;=2),N(Touchpoints!L19)/2,0)+IF(AND(6=1,N(Touchpoints!I19)=1),N(Touchpoints!L19),0)+IF(AND(6&gt;=N(Touchpoints!I19),6&lt;=N(Touchpoints!J19)),N(Touchpoints!H19)*N(Touchpoints!M19)/MAX(1,N(Touchpoints!J19)-N(Touchpoints!I19)+1),0)+IF(AND(6&gt;=N(Touchpoints!J19)+1,6&lt;=N(Touchpoints!J19)+2),N(Touchpoints!H19)*Parámetros!$B$10*(N(Touchpoints!N19)+N(Touchpoints!O19))/2,0),0))</f>
        <v>0</v>
      </c>
      <c r="I19" s="35" t="n">
        <f aca="false">IF(Touchpoints!B19="",0,IFERROR(IF(AND(7&gt;=MAX(1,N(Touchpoints!I19)-2),7&lt;=N(Touchpoints!I19)-1,N(Touchpoints!I19)&gt;=2),N(Touchpoints!L19)/2,0)+IF(AND(7=1,N(Touchpoints!I19)=1),N(Touchpoints!L19),0)+IF(AND(7&gt;=N(Touchpoints!I19),7&lt;=N(Touchpoints!J19)),N(Touchpoints!H19)*N(Touchpoints!M19)/MAX(1,N(Touchpoints!J19)-N(Touchpoints!I19)+1),0)+IF(AND(7&gt;=N(Touchpoints!J19)+1,7&lt;=N(Touchpoints!J19)+2),N(Touchpoints!H19)*Parámetros!$B$10*(N(Touchpoints!N19)+N(Touchpoints!O19))/2,0),0))</f>
        <v>0</v>
      </c>
      <c r="J19" s="35" t="n">
        <f aca="false">IF(Touchpoints!B19="",0,IFERROR(IF(AND(8&gt;=MAX(1,N(Touchpoints!I19)-2),8&lt;=N(Touchpoints!I19)-1,N(Touchpoints!I19)&gt;=2),N(Touchpoints!L19)/2,0)+IF(AND(8=1,N(Touchpoints!I19)=1),N(Touchpoints!L19),0)+IF(AND(8&gt;=N(Touchpoints!I19),8&lt;=N(Touchpoints!J19)),N(Touchpoints!H19)*N(Touchpoints!M19)/MAX(1,N(Touchpoints!J19)-N(Touchpoints!I19)+1),0)+IF(AND(8&gt;=N(Touchpoints!J19)+1,8&lt;=N(Touchpoints!J19)+2),N(Touchpoints!H19)*Parámetros!$B$10*(N(Touchpoints!N19)+N(Touchpoints!O19))/2,0),0))</f>
        <v>0</v>
      </c>
      <c r="K19" s="35" t="n">
        <f aca="false">IF(Touchpoints!B19="",0,IFERROR(IF(AND(9&gt;=MAX(1,N(Touchpoints!I19)-2),9&lt;=N(Touchpoints!I19)-1,N(Touchpoints!I19)&gt;=2),N(Touchpoints!L19)/2,0)+IF(AND(9=1,N(Touchpoints!I19)=1),N(Touchpoints!L19),0)+IF(AND(9&gt;=N(Touchpoints!I19),9&lt;=N(Touchpoints!J19)),N(Touchpoints!H19)*N(Touchpoints!M19)/MAX(1,N(Touchpoints!J19)-N(Touchpoints!I19)+1),0)+IF(AND(9&gt;=N(Touchpoints!J19)+1,9&lt;=N(Touchpoints!J19)+2),N(Touchpoints!H19)*Parámetros!$B$10*(N(Touchpoints!N19)+N(Touchpoints!O19))/2,0),0))</f>
        <v>0</v>
      </c>
      <c r="L19" s="35" t="n">
        <f aca="false">IF(Touchpoints!B19="",0,IFERROR(IF(AND(10&gt;=MAX(1,N(Touchpoints!I19)-2),10&lt;=N(Touchpoints!I19)-1,N(Touchpoints!I19)&gt;=2),N(Touchpoints!L19)/2,0)+IF(AND(10=1,N(Touchpoints!I19)=1),N(Touchpoints!L19),0)+IF(AND(10&gt;=N(Touchpoints!I19),10&lt;=N(Touchpoints!J19)),N(Touchpoints!H19)*N(Touchpoints!M19)/MAX(1,N(Touchpoints!J19)-N(Touchpoints!I19)+1),0)+IF(AND(10&gt;=N(Touchpoints!J19)+1,10&lt;=N(Touchpoints!J19)+2),N(Touchpoints!H19)*Parámetros!$B$10*(N(Touchpoints!N19)+N(Touchpoints!O19))/2,0),0))</f>
        <v>0</v>
      </c>
      <c r="M19" s="35" t="n">
        <f aca="false">IF(Touchpoints!B19="",0,IFERROR(IF(AND(11&gt;=MAX(1,N(Touchpoints!I19)-2),11&lt;=N(Touchpoints!I19)-1,N(Touchpoints!I19)&gt;=2),N(Touchpoints!L19)/2,0)+IF(AND(11=1,N(Touchpoints!I19)=1),N(Touchpoints!L19),0)+IF(AND(11&gt;=N(Touchpoints!I19),11&lt;=N(Touchpoints!J19)),N(Touchpoints!H19)*N(Touchpoints!M19)/MAX(1,N(Touchpoints!J19)-N(Touchpoints!I19)+1),0)+IF(AND(11&gt;=N(Touchpoints!J19)+1,11&lt;=N(Touchpoints!J19)+2),N(Touchpoints!H19)*Parámetros!$B$10*(N(Touchpoints!N19)+N(Touchpoints!O19))/2,0),0))</f>
        <v>0</v>
      </c>
      <c r="N19" s="35" t="n">
        <f aca="false">IF(Touchpoints!B19="",0,IFERROR(IF(AND(12&gt;=MAX(1,N(Touchpoints!I19)-2),12&lt;=N(Touchpoints!I19)-1,N(Touchpoints!I19)&gt;=2),N(Touchpoints!L19)/2,0)+IF(AND(12=1,N(Touchpoints!I19)=1),N(Touchpoints!L19),0)+IF(AND(12&gt;=N(Touchpoints!I19),12&lt;=N(Touchpoints!J19)),N(Touchpoints!H19)*N(Touchpoints!M19)/MAX(1,N(Touchpoints!J19)-N(Touchpoints!I19)+1),0)+IF(AND(12&gt;=N(Touchpoints!J19)+1,12&lt;=N(Touchpoints!J19)+2),N(Touchpoints!H19)*Parámetros!$B$10*(N(Touchpoints!N19)+N(Touchpoints!O19))/2,0),0))</f>
        <v>0</v>
      </c>
      <c r="O19" s="35" t="n">
        <f aca="false">IF(Touchpoints!B19="",0,IFERROR(IF(AND(13&gt;=MAX(1,N(Touchpoints!I19)-2),13&lt;=N(Touchpoints!I19)-1,N(Touchpoints!I19)&gt;=2),N(Touchpoints!L19)/2,0)+IF(AND(13=1,N(Touchpoints!I19)=1),N(Touchpoints!L19),0)+IF(AND(13&gt;=N(Touchpoints!I19),13&lt;=N(Touchpoints!J19)),N(Touchpoints!H19)*N(Touchpoints!M19)/MAX(1,N(Touchpoints!J19)-N(Touchpoints!I19)+1),0)+IF(AND(13&gt;=N(Touchpoints!J19)+1,13&lt;=N(Touchpoints!J19)+2),N(Touchpoints!H19)*Parámetros!$B$10*(N(Touchpoints!N19)+N(Touchpoints!O19))/2,0),0))</f>
        <v>0</v>
      </c>
      <c r="P19" s="35" t="n">
        <f aca="false">IF(Touchpoints!B19="",0,IFERROR(IF(AND(14&gt;=MAX(1,N(Touchpoints!I19)-2),14&lt;=N(Touchpoints!I19)-1,N(Touchpoints!I19)&gt;=2),N(Touchpoints!L19)/2,0)+IF(AND(14=1,N(Touchpoints!I19)=1),N(Touchpoints!L19),0)+IF(AND(14&gt;=N(Touchpoints!I19),14&lt;=N(Touchpoints!J19)),N(Touchpoints!H19)*N(Touchpoints!M19)/MAX(1,N(Touchpoints!J19)-N(Touchpoints!I19)+1),0)+IF(AND(14&gt;=N(Touchpoints!J19)+1,14&lt;=N(Touchpoints!J19)+2),N(Touchpoints!H19)*Parámetros!$B$10*(N(Touchpoints!N19)+N(Touchpoints!O19))/2,0),0))</f>
        <v>0</v>
      </c>
      <c r="Q19" s="35" t="n">
        <f aca="false">IF(Touchpoints!B19="",0,IFERROR(IF(AND(15&gt;=MAX(1,N(Touchpoints!I19)-2),15&lt;=N(Touchpoints!I19)-1,N(Touchpoints!I19)&gt;=2),N(Touchpoints!L19)/2,0)+IF(AND(15=1,N(Touchpoints!I19)=1),N(Touchpoints!L19),0)+IF(AND(15&gt;=N(Touchpoints!I19),15&lt;=N(Touchpoints!J19)),N(Touchpoints!H19)*N(Touchpoints!M19)/MAX(1,N(Touchpoints!J19)-N(Touchpoints!I19)+1),0)+IF(AND(15&gt;=N(Touchpoints!J19)+1,15&lt;=N(Touchpoints!J19)+2),N(Touchpoints!H19)*Parámetros!$B$10*(N(Touchpoints!N19)+N(Touchpoints!O19))/2,0),0))</f>
        <v>0</v>
      </c>
      <c r="R19" s="34" t="n">
        <f aca="false">SUM(C19:Q19)</f>
        <v>0</v>
      </c>
    </row>
    <row r="20" customFormat="false" ht="15" hidden="false" customHeight="false" outlineLevel="0" collapsed="false">
      <c r="A20" s="39" t="str">
        <f aca="false">IF(Touchpoints!A20="","",Touchpoints!A20)</f>
        <v>TP15</v>
      </c>
      <c r="B20" s="40" t="str">
        <f aca="false">IF(Touchpoints!B20="","",Touchpoints!B20)</f>
        <v/>
      </c>
      <c r="C20" s="35" t="n">
        <f aca="false">IF(Touchpoints!B20="",0,IFERROR(IF(AND(1&gt;=MAX(1,N(Touchpoints!I20)-2),1&lt;=N(Touchpoints!I20)-1,N(Touchpoints!I20)&gt;=2),N(Touchpoints!L20)/2,0)+IF(AND(1=1,N(Touchpoints!I20)=1),N(Touchpoints!L20),0)+IF(AND(1&gt;=N(Touchpoints!I20),1&lt;=N(Touchpoints!J20)),N(Touchpoints!H20)*N(Touchpoints!M20)/MAX(1,N(Touchpoints!J20)-N(Touchpoints!I20)+1),0)+IF(AND(1&gt;=N(Touchpoints!J20)+1,1&lt;=N(Touchpoints!J20)+2),N(Touchpoints!H20)*Parámetros!$B$10*(N(Touchpoints!N20)+N(Touchpoints!O20))/2,0),0))</f>
        <v>0</v>
      </c>
      <c r="D20" s="35" t="n">
        <f aca="false">IF(Touchpoints!B20="",0,IFERROR(IF(AND(2&gt;=MAX(1,N(Touchpoints!I20)-2),2&lt;=N(Touchpoints!I20)-1,N(Touchpoints!I20)&gt;=2),N(Touchpoints!L20)/2,0)+IF(AND(2=1,N(Touchpoints!I20)=1),N(Touchpoints!L20),0)+IF(AND(2&gt;=N(Touchpoints!I20),2&lt;=N(Touchpoints!J20)),N(Touchpoints!H20)*N(Touchpoints!M20)/MAX(1,N(Touchpoints!J20)-N(Touchpoints!I20)+1),0)+IF(AND(2&gt;=N(Touchpoints!J20)+1,2&lt;=N(Touchpoints!J20)+2),N(Touchpoints!H20)*Parámetros!$B$10*(N(Touchpoints!N20)+N(Touchpoints!O20))/2,0),0))</f>
        <v>0</v>
      </c>
      <c r="E20" s="35" t="n">
        <f aca="false">IF(Touchpoints!B20="",0,IFERROR(IF(AND(3&gt;=MAX(1,N(Touchpoints!I20)-2),3&lt;=N(Touchpoints!I20)-1,N(Touchpoints!I20)&gt;=2),N(Touchpoints!L20)/2,0)+IF(AND(3=1,N(Touchpoints!I20)=1),N(Touchpoints!L20),0)+IF(AND(3&gt;=N(Touchpoints!I20),3&lt;=N(Touchpoints!J20)),N(Touchpoints!H20)*N(Touchpoints!M20)/MAX(1,N(Touchpoints!J20)-N(Touchpoints!I20)+1),0)+IF(AND(3&gt;=N(Touchpoints!J20)+1,3&lt;=N(Touchpoints!J20)+2),N(Touchpoints!H20)*Parámetros!$B$10*(N(Touchpoints!N20)+N(Touchpoints!O20))/2,0),0))</f>
        <v>0</v>
      </c>
      <c r="F20" s="35" t="n">
        <f aca="false">IF(Touchpoints!B20="",0,IFERROR(IF(AND(4&gt;=MAX(1,N(Touchpoints!I20)-2),4&lt;=N(Touchpoints!I20)-1,N(Touchpoints!I20)&gt;=2),N(Touchpoints!L20)/2,0)+IF(AND(4=1,N(Touchpoints!I20)=1),N(Touchpoints!L20),0)+IF(AND(4&gt;=N(Touchpoints!I20),4&lt;=N(Touchpoints!J20)),N(Touchpoints!H20)*N(Touchpoints!M20)/MAX(1,N(Touchpoints!J20)-N(Touchpoints!I20)+1),0)+IF(AND(4&gt;=N(Touchpoints!J20)+1,4&lt;=N(Touchpoints!J20)+2),N(Touchpoints!H20)*Parámetros!$B$10*(N(Touchpoints!N20)+N(Touchpoints!O20))/2,0),0))</f>
        <v>0</v>
      </c>
      <c r="G20" s="35" t="n">
        <f aca="false">IF(Touchpoints!B20="",0,IFERROR(IF(AND(5&gt;=MAX(1,N(Touchpoints!I20)-2),5&lt;=N(Touchpoints!I20)-1,N(Touchpoints!I20)&gt;=2),N(Touchpoints!L20)/2,0)+IF(AND(5=1,N(Touchpoints!I20)=1),N(Touchpoints!L20),0)+IF(AND(5&gt;=N(Touchpoints!I20),5&lt;=N(Touchpoints!J20)),N(Touchpoints!H20)*N(Touchpoints!M20)/MAX(1,N(Touchpoints!J20)-N(Touchpoints!I20)+1),0)+IF(AND(5&gt;=N(Touchpoints!J20)+1,5&lt;=N(Touchpoints!J20)+2),N(Touchpoints!H20)*Parámetros!$B$10*(N(Touchpoints!N20)+N(Touchpoints!O20))/2,0),0))</f>
        <v>0</v>
      </c>
      <c r="H20" s="35" t="n">
        <f aca="false">IF(Touchpoints!B20="",0,IFERROR(IF(AND(6&gt;=MAX(1,N(Touchpoints!I20)-2),6&lt;=N(Touchpoints!I20)-1,N(Touchpoints!I20)&gt;=2),N(Touchpoints!L20)/2,0)+IF(AND(6=1,N(Touchpoints!I20)=1),N(Touchpoints!L20),0)+IF(AND(6&gt;=N(Touchpoints!I20),6&lt;=N(Touchpoints!J20)),N(Touchpoints!H20)*N(Touchpoints!M20)/MAX(1,N(Touchpoints!J20)-N(Touchpoints!I20)+1),0)+IF(AND(6&gt;=N(Touchpoints!J20)+1,6&lt;=N(Touchpoints!J20)+2),N(Touchpoints!H20)*Parámetros!$B$10*(N(Touchpoints!N20)+N(Touchpoints!O20))/2,0),0))</f>
        <v>0</v>
      </c>
      <c r="I20" s="35" t="n">
        <f aca="false">IF(Touchpoints!B20="",0,IFERROR(IF(AND(7&gt;=MAX(1,N(Touchpoints!I20)-2),7&lt;=N(Touchpoints!I20)-1,N(Touchpoints!I20)&gt;=2),N(Touchpoints!L20)/2,0)+IF(AND(7=1,N(Touchpoints!I20)=1),N(Touchpoints!L20),0)+IF(AND(7&gt;=N(Touchpoints!I20),7&lt;=N(Touchpoints!J20)),N(Touchpoints!H20)*N(Touchpoints!M20)/MAX(1,N(Touchpoints!J20)-N(Touchpoints!I20)+1),0)+IF(AND(7&gt;=N(Touchpoints!J20)+1,7&lt;=N(Touchpoints!J20)+2),N(Touchpoints!H20)*Parámetros!$B$10*(N(Touchpoints!N20)+N(Touchpoints!O20))/2,0),0))</f>
        <v>0</v>
      </c>
      <c r="J20" s="35" t="n">
        <f aca="false">IF(Touchpoints!B20="",0,IFERROR(IF(AND(8&gt;=MAX(1,N(Touchpoints!I20)-2),8&lt;=N(Touchpoints!I20)-1,N(Touchpoints!I20)&gt;=2),N(Touchpoints!L20)/2,0)+IF(AND(8=1,N(Touchpoints!I20)=1),N(Touchpoints!L20),0)+IF(AND(8&gt;=N(Touchpoints!I20),8&lt;=N(Touchpoints!J20)),N(Touchpoints!H20)*N(Touchpoints!M20)/MAX(1,N(Touchpoints!J20)-N(Touchpoints!I20)+1),0)+IF(AND(8&gt;=N(Touchpoints!J20)+1,8&lt;=N(Touchpoints!J20)+2),N(Touchpoints!H20)*Parámetros!$B$10*(N(Touchpoints!N20)+N(Touchpoints!O20))/2,0),0))</f>
        <v>0</v>
      </c>
      <c r="K20" s="35" t="n">
        <f aca="false">IF(Touchpoints!B20="",0,IFERROR(IF(AND(9&gt;=MAX(1,N(Touchpoints!I20)-2),9&lt;=N(Touchpoints!I20)-1,N(Touchpoints!I20)&gt;=2),N(Touchpoints!L20)/2,0)+IF(AND(9=1,N(Touchpoints!I20)=1),N(Touchpoints!L20),0)+IF(AND(9&gt;=N(Touchpoints!I20),9&lt;=N(Touchpoints!J20)),N(Touchpoints!H20)*N(Touchpoints!M20)/MAX(1,N(Touchpoints!J20)-N(Touchpoints!I20)+1),0)+IF(AND(9&gt;=N(Touchpoints!J20)+1,9&lt;=N(Touchpoints!J20)+2),N(Touchpoints!H20)*Parámetros!$B$10*(N(Touchpoints!N20)+N(Touchpoints!O20))/2,0),0))</f>
        <v>0</v>
      </c>
      <c r="L20" s="35" t="n">
        <f aca="false">IF(Touchpoints!B20="",0,IFERROR(IF(AND(10&gt;=MAX(1,N(Touchpoints!I20)-2),10&lt;=N(Touchpoints!I20)-1,N(Touchpoints!I20)&gt;=2),N(Touchpoints!L20)/2,0)+IF(AND(10=1,N(Touchpoints!I20)=1),N(Touchpoints!L20),0)+IF(AND(10&gt;=N(Touchpoints!I20),10&lt;=N(Touchpoints!J20)),N(Touchpoints!H20)*N(Touchpoints!M20)/MAX(1,N(Touchpoints!J20)-N(Touchpoints!I20)+1),0)+IF(AND(10&gt;=N(Touchpoints!J20)+1,10&lt;=N(Touchpoints!J20)+2),N(Touchpoints!H20)*Parámetros!$B$10*(N(Touchpoints!N20)+N(Touchpoints!O20))/2,0),0))</f>
        <v>0</v>
      </c>
      <c r="M20" s="35" t="n">
        <f aca="false">IF(Touchpoints!B20="",0,IFERROR(IF(AND(11&gt;=MAX(1,N(Touchpoints!I20)-2),11&lt;=N(Touchpoints!I20)-1,N(Touchpoints!I20)&gt;=2),N(Touchpoints!L20)/2,0)+IF(AND(11=1,N(Touchpoints!I20)=1),N(Touchpoints!L20),0)+IF(AND(11&gt;=N(Touchpoints!I20),11&lt;=N(Touchpoints!J20)),N(Touchpoints!H20)*N(Touchpoints!M20)/MAX(1,N(Touchpoints!J20)-N(Touchpoints!I20)+1),0)+IF(AND(11&gt;=N(Touchpoints!J20)+1,11&lt;=N(Touchpoints!J20)+2),N(Touchpoints!H20)*Parámetros!$B$10*(N(Touchpoints!N20)+N(Touchpoints!O20))/2,0),0))</f>
        <v>0</v>
      </c>
      <c r="N20" s="35" t="n">
        <f aca="false">IF(Touchpoints!B20="",0,IFERROR(IF(AND(12&gt;=MAX(1,N(Touchpoints!I20)-2),12&lt;=N(Touchpoints!I20)-1,N(Touchpoints!I20)&gt;=2),N(Touchpoints!L20)/2,0)+IF(AND(12=1,N(Touchpoints!I20)=1),N(Touchpoints!L20),0)+IF(AND(12&gt;=N(Touchpoints!I20),12&lt;=N(Touchpoints!J20)),N(Touchpoints!H20)*N(Touchpoints!M20)/MAX(1,N(Touchpoints!J20)-N(Touchpoints!I20)+1),0)+IF(AND(12&gt;=N(Touchpoints!J20)+1,12&lt;=N(Touchpoints!J20)+2),N(Touchpoints!H20)*Parámetros!$B$10*(N(Touchpoints!N20)+N(Touchpoints!O20))/2,0),0))</f>
        <v>0</v>
      </c>
      <c r="O20" s="35" t="n">
        <f aca="false">IF(Touchpoints!B20="",0,IFERROR(IF(AND(13&gt;=MAX(1,N(Touchpoints!I20)-2),13&lt;=N(Touchpoints!I20)-1,N(Touchpoints!I20)&gt;=2),N(Touchpoints!L20)/2,0)+IF(AND(13=1,N(Touchpoints!I20)=1),N(Touchpoints!L20),0)+IF(AND(13&gt;=N(Touchpoints!I20),13&lt;=N(Touchpoints!J20)),N(Touchpoints!H20)*N(Touchpoints!M20)/MAX(1,N(Touchpoints!J20)-N(Touchpoints!I20)+1),0)+IF(AND(13&gt;=N(Touchpoints!J20)+1,13&lt;=N(Touchpoints!J20)+2),N(Touchpoints!H20)*Parámetros!$B$10*(N(Touchpoints!N20)+N(Touchpoints!O20))/2,0),0))</f>
        <v>0</v>
      </c>
      <c r="P20" s="35" t="n">
        <f aca="false">IF(Touchpoints!B20="",0,IFERROR(IF(AND(14&gt;=MAX(1,N(Touchpoints!I20)-2),14&lt;=N(Touchpoints!I20)-1,N(Touchpoints!I20)&gt;=2),N(Touchpoints!L20)/2,0)+IF(AND(14=1,N(Touchpoints!I20)=1),N(Touchpoints!L20),0)+IF(AND(14&gt;=N(Touchpoints!I20),14&lt;=N(Touchpoints!J20)),N(Touchpoints!H20)*N(Touchpoints!M20)/MAX(1,N(Touchpoints!J20)-N(Touchpoints!I20)+1),0)+IF(AND(14&gt;=N(Touchpoints!J20)+1,14&lt;=N(Touchpoints!J20)+2),N(Touchpoints!H20)*Parámetros!$B$10*(N(Touchpoints!N20)+N(Touchpoints!O20))/2,0),0))</f>
        <v>0</v>
      </c>
      <c r="Q20" s="35" t="n">
        <f aca="false">IF(Touchpoints!B20="",0,IFERROR(IF(AND(15&gt;=MAX(1,N(Touchpoints!I20)-2),15&lt;=N(Touchpoints!I20)-1,N(Touchpoints!I20)&gt;=2),N(Touchpoints!L20)/2,0)+IF(AND(15=1,N(Touchpoints!I20)=1),N(Touchpoints!L20),0)+IF(AND(15&gt;=N(Touchpoints!I20),15&lt;=N(Touchpoints!J20)),N(Touchpoints!H20)*N(Touchpoints!M20)/MAX(1,N(Touchpoints!J20)-N(Touchpoints!I20)+1),0)+IF(AND(15&gt;=N(Touchpoints!J20)+1,15&lt;=N(Touchpoints!J20)+2),N(Touchpoints!H20)*Parámetros!$B$10*(N(Touchpoints!N20)+N(Touchpoints!O20))/2,0),0))</f>
        <v>0</v>
      </c>
      <c r="R20" s="34" t="n">
        <f aca="false">SUM(C20:Q20)</f>
        <v>0</v>
      </c>
    </row>
    <row r="21" customFormat="false" ht="15" hidden="false" customHeight="false" outlineLevel="0" collapsed="false">
      <c r="A21" s="39" t="str">
        <f aca="false">IF(Touchpoints!A21="","",Touchpoints!A21)</f>
        <v>TP16</v>
      </c>
      <c r="B21" s="40" t="str">
        <f aca="false">IF(Touchpoints!B21="","",Touchpoints!B21)</f>
        <v/>
      </c>
      <c r="C21" s="35" t="n">
        <f aca="false">IF(Touchpoints!B21="",0,IFERROR(IF(AND(1&gt;=MAX(1,N(Touchpoints!I21)-2),1&lt;=N(Touchpoints!I21)-1,N(Touchpoints!I21)&gt;=2),N(Touchpoints!L21)/2,0)+IF(AND(1=1,N(Touchpoints!I21)=1),N(Touchpoints!L21),0)+IF(AND(1&gt;=N(Touchpoints!I21),1&lt;=N(Touchpoints!J21)),N(Touchpoints!H21)*N(Touchpoints!M21)/MAX(1,N(Touchpoints!J21)-N(Touchpoints!I21)+1),0)+IF(AND(1&gt;=N(Touchpoints!J21)+1,1&lt;=N(Touchpoints!J21)+2),N(Touchpoints!H21)*Parámetros!$B$10*(N(Touchpoints!N21)+N(Touchpoints!O21))/2,0),0))</f>
        <v>0</v>
      </c>
      <c r="D21" s="35" t="n">
        <f aca="false">IF(Touchpoints!B21="",0,IFERROR(IF(AND(2&gt;=MAX(1,N(Touchpoints!I21)-2),2&lt;=N(Touchpoints!I21)-1,N(Touchpoints!I21)&gt;=2),N(Touchpoints!L21)/2,0)+IF(AND(2=1,N(Touchpoints!I21)=1),N(Touchpoints!L21),0)+IF(AND(2&gt;=N(Touchpoints!I21),2&lt;=N(Touchpoints!J21)),N(Touchpoints!H21)*N(Touchpoints!M21)/MAX(1,N(Touchpoints!J21)-N(Touchpoints!I21)+1),0)+IF(AND(2&gt;=N(Touchpoints!J21)+1,2&lt;=N(Touchpoints!J21)+2),N(Touchpoints!H21)*Parámetros!$B$10*(N(Touchpoints!N21)+N(Touchpoints!O21))/2,0),0))</f>
        <v>0</v>
      </c>
      <c r="E21" s="35" t="n">
        <f aca="false">IF(Touchpoints!B21="",0,IFERROR(IF(AND(3&gt;=MAX(1,N(Touchpoints!I21)-2),3&lt;=N(Touchpoints!I21)-1,N(Touchpoints!I21)&gt;=2),N(Touchpoints!L21)/2,0)+IF(AND(3=1,N(Touchpoints!I21)=1),N(Touchpoints!L21),0)+IF(AND(3&gt;=N(Touchpoints!I21),3&lt;=N(Touchpoints!J21)),N(Touchpoints!H21)*N(Touchpoints!M21)/MAX(1,N(Touchpoints!J21)-N(Touchpoints!I21)+1),0)+IF(AND(3&gt;=N(Touchpoints!J21)+1,3&lt;=N(Touchpoints!J21)+2),N(Touchpoints!H21)*Parámetros!$B$10*(N(Touchpoints!N21)+N(Touchpoints!O21))/2,0),0))</f>
        <v>0</v>
      </c>
      <c r="F21" s="35" t="n">
        <f aca="false">IF(Touchpoints!B21="",0,IFERROR(IF(AND(4&gt;=MAX(1,N(Touchpoints!I21)-2),4&lt;=N(Touchpoints!I21)-1,N(Touchpoints!I21)&gt;=2),N(Touchpoints!L21)/2,0)+IF(AND(4=1,N(Touchpoints!I21)=1),N(Touchpoints!L21),0)+IF(AND(4&gt;=N(Touchpoints!I21),4&lt;=N(Touchpoints!J21)),N(Touchpoints!H21)*N(Touchpoints!M21)/MAX(1,N(Touchpoints!J21)-N(Touchpoints!I21)+1),0)+IF(AND(4&gt;=N(Touchpoints!J21)+1,4&lt;=N(Touchpoints!J21)+2),N(Touchpoints!H21)*Parámetros!$B$10*(N(Touchpoints!N21)+N(Touchpoints!O21))/2,0),0))</f>
        <v>0</v>
      </c>
      <c r="G21" s="35" t="n">
        <f aca="false">IF(Touchpoints!B21="",0,IFERROR(IF(AND(5&gt;=MAX(1,N(Touchpoints!I21)-2),5&lt;=N(Touchpoints!I21)-1,N(Touchpoints!I21)&gt;=2),N(Touchpoints!L21)/2,0)+IF(AND(5=1,N(Touchpoints!I21)=1),N(Touchpoints!L21),0)+IF(AND(5&gt;=N(Touchpoints!I21),5&lt;=N(Touchpoints!J21)),N(Touchpoints!H21)*N(Touchpoints!M21)/MAX(1,N(Touchpoints!J21)-N(Touchpoints!I21)+1),0)+IF(AND(5&gt;=N(Touchpoints!J21)+1,5&lt;=N(Touchpoints!J21)+2),N(Touchpoints!H21)*Parámetros!$B$10*(N(Touchpoints!N21)+N(Touchpoints!O21))/2,0),0))</f>
        <v>0</v>
      </c>
      <c r="H21" s="35" t="n">
        <f aca="false">IF(Touchpoints!B21="",0,IFERROR(IF(AND(6&gt;=MAX(1,N(Touchpoints!I21)-2),6&lt;=N(Touchpoints!I21)-1,N(Touchpoints!I21)&gt;=2),N(Touchpoints!L21)/2,0)+IF(AND(6=1,N(Touchpoints!I21)=1),N(Touchpoints!L21),0)+IF(AND(6&gt;=N(Touchpoints!I21),6&lt;=N(Touchpoints!J21)),N(Touchpoints!H21)*N(Touchpoints!M21)/MAX(1,N(Touchpoints!J21)-N(Touchpoints!I21)+1),0)+IF(AND(6&gt;=N(Touchpoints!J21)+1,6&lt;=N(Touchpoints!J21)+2),N(Touchpoints!H21)*Parámetros!$B$10*(N(Touchpoints!N21)+N(Touchpoints!O21))/2,0),0))</f>
        <v>0</v>
      </c>
      <c r="I21" s="35" t="n">
        <f aca="false">IF(Touchpoints!B21="",0,IFERROR(IF(AND(7&gt;=MAX(1,N(Touchpoints!I21)-2),7&lt;=N(Touchpoints!I21)-1,N(Touchpoints!I21)&gt;=2),N(Touchpoints!L21)/2,0)+IF(AND(7=1,N(Touchpoints!I21)=1),N(Touchpoints!L21),0)+IF(AND(7&gt;=N(Touchpoints!I21),7&lt;=N(Touchpoints!J21)),N(Touchpoints!H21)*N(Touchpoints!M21)/MAX(1,N(Touchpoints!J21)-N(Touchpoints!I21)+1),0)+IF(AND(7&gt;=N(Touchpoints!J21)+1,7&lt;=N(Touchpoints!J21)+2),N(Touchpoints!H21)*Parámetros!$B$10*(N(Touchpoints!N21)+N(Touchpoints!O21))/2,0),0))</f>
        <v>0</v>
      </c>
      <c r="J21" s="35" t="n">
        <f aca="false">IF(Touchpoints!B21="",0,IFERROR(IF(AND(8&gt;=MAX(1,N(Touchpoints!I21)-2),8&lt;=N(Touchpoints!I21)-1,N(Touchpoints!I21)&gt;=2),N(Touchpoints!L21)/2,0)+IF(AND(8=1,N(Touchpoints!I21)=1),N(Touchpoints!L21),0)+IF(AND(8&gt;=N(Touchpoints!I21),8&lt;=N(Touchpoints!J21)),N(Touchpoints!H21)*N(Touchpoints!M21)/MAX(1,N(Touchpoints!J21)-N(Touchpoints!I21)+1),0)+IF(AND(8&gt;=N(Touchpoints!J21)+1,8&lt;=N(Touchpoints!J21)+2),N(Touchpoints!H21)*Parámetros!$B$10*(N(Touchpoints!N21)+N(Touchpoints!O21))/2,0),0))</f>
        <v>0</v>
      </c>
      <c r="K21" s="35" t="n">
        <f aca="false">IF(Touchpoints!B21="",0,IFERROR(IF(AND(9&gt;=MAX(1,N(Touchpoints!I21)-2),9&lt;=N(Touchpoints!I21)-1,N(Touchpoints!I21)&gt;=2),N(Touchpoints!L21)/2,0)+IF(AND(9=1,N(Touchpoints!I21)=1),N(Touchpoints!L21),0)+IF(AND(9&gt;=N(Touchpoints!I21),9&lt;=N(Touchpoints!J21)),N(Touchpoints!H21)*N(Touchpoints!M21)/MAX(1,N(Touchpoints!J21)-N(Touchpoints!I21)+1),0)+IF(AND(9&gt;=N(Touchpoints!J21)+1,9&lt;=N(Touchpoints!J21)+2),N(Touchpoints!H21)*Parámetros!$B$10*(N(Touchpoints!N21)+N(Touchpoints!O21))/2,0),0))</f>
        <v>0</v>
      </c>
      <c r="L21" s="35" t="n">
        <f aca="false">IF(Touchpoints!B21="",0,IFERROR(IF(AND(10&gt;=MAX(1,N(Touchpoints!I21)-2),10&lt;=N(Touchpoints!I21)-1,N(Touchpoints!I21)&gt;=2),N(Touchpoints!L21)/2,0)+IF(AND(10=1,N(Touchpoints!I21)=1),N(Touchpoints!L21),0)+IF(AND(10&gt;=N(Touchpoints!I21),10&lt;=N(Touchpoints!J21)),N(Touchpoints!H21)*N(Touchpoints!M21)/MAX(1,N(Touchpoints!J21)-N(Touchpoints!I21)+1),0)+IF(AND(10&gt;=N(Touchpoints!J21)+1,10&lt;=N(Touchpoints!J21)+2),N(Touchpoints!H21)*Parámetros!$B$10*(N(Touchpoints!N21)+N(Touchpoints!O21))/2,0),0))</f>
        <v>0</v>
      </c>
      <c r="M21" s="35" t="n">
        <f aca="false">IF(Touchpoints!B21="",0,IFERROR(IF(AND(11&gt;=MAX(1,N(Touchpoints!I21)-2),11&lt;=N(Touchpoints!I21)-1,N(Touchpoints!I21)&gt;=2),N(Touchpoints!L21)/2,0)+IF(AND(11=1,N(Touchpoints!I21)=1),N(Touchpoints!L21),0)+IF(AND(11&gt;=N(Touchpoints!I21),11&lt;=N(Touchpoints!J21)),N(Touchpoints!H21)*N(Touchpoints!M21)/MAX(1,N(Touchpoints!J21)-N(Touchpoints!I21)+1),0)+IF(AND(11&gt;=N(Touchpoints!J21)+1,11&lt;=N(Touchpoints!J21)+2),N(Touchpoints!H21)*Parámetros!$B$10*(N(Touchpoints!N21)+N(Touchpoints!O21))/2,0),0))</f>
        <v>0</v>
      </c>
      <c r="N21" s="35" t="n">
        <f aca="false">IF(Touchpoints!B21="",0,IFERROR(IF(AND(12&gt;=MAX(1,N(Touchpoints!I21)-2),12&lt;=N(Touchpoints!I21)-1,N(Touchpoints!I21)&gt;=2),N(Touchpoints!L21)/2,0)+IF(AND(12=1,N(Touchpoints!I21)=1),N(Touchpoints!L21),0)+IF(AND(12&gt;=N(Touchpoints!I21),12&lt;=N(Touchpoints!J21)),N(Touchpoints!H21)*N(Touchpoints!M21)/MAX(1,N(Touchpoints!J21)-N(Touchpoints!I21)+1),0)+IF(AND(12&gt;=N(Touchpoints!J21)+1,12&lt;=N(Touchpoints!J21)+2),N(Touchpoints!H21)*Parámetros!$B$10*(N(Touchpoints!N21)+N(Touchpoints!O21))/2,0),0))</f>
        <v>0</v>
      </c>
      <c r="O21" s="35" t="n">
        <f aca="false">IF(Touchpoints!B21="",0,IFERROR(IF(AND(13&gt;=MAX(1,N(Touchpoints!I21)-2),13&lt;=N(Touchpoints!I21)-1,N(Touchpoints!I21)&gt;=2),N(Touchpoints!L21)/2,0)+IF(AND(13=1,N(Touchpoints!I21)=1),N(Touchpoints!L21),0)+IF(AND(13&gt;=N(Touchpoints!I21),13&lt;=N(Touchpoints!J21)),N(Touchpoints!H21)*N(Touchpoints!M21)/MAX(1,N(Touchpoints!J21)-N(Touchpoints!I21)+1),0)+IF(AND(13&gt;=N(Touchpoints!J21)+1,13&lt;=N(Touchpoints!J21)+2),N(Touchpoints!H21)*Parámetros!$B$10*(N(Touchpoints!N21)+N(Touchpoints!O21))/2,0),0))</f>
        <v>0</v>
      </c>
      <c r="P21" s="35" t="n">
        <f aca="false">IF(Touchpoints!B21="",0,IFERROR(IF(AND(14&gt;=MAX(1,N(Touchpoints!I21)-2),14&lt;=N(Touchpoints!I21)-1,N(Touchpoints!I21)&gt;=2),N(Touchpoints!L21)/2,0)+IF(AND(14=1,N(Touchpoints!I21)=1),N(Touchpoints!L21),0)+IF(AND(14&gt;=N(Touchpoints!I21),14&lt;=N(Touchpoints!J21)),N(Touchpoints!H21)*N(Touchpoints!M21)/MAX(1,N(Touchpoints!J21)-N(Touchpoints!I21)+1),0)+IF(AND(14&gt;=N(Touchpoints!J21)+1,14&lt;=N(Touchpoints!J21)+2),N(Touchpoints!H21)*Parámetros!$B$10*(N(Touchpoints!N21)+N(Touchpoints!O21))/2,0),0))</f>
        <v>0</v>
      </c>
      <c r="Q21" s="35" t="n">
        <f aca="false">IF(Touchpoints!B21="",0,IFERROR(IF(AND(15&gt;=MAX(1,N(Touchpoints!I21)-2),15&lt;=N(Touchpoints!I21)-1,N(Touchpoints!I21)&gt;=2),N(Touchpoints!L21)/2,0)+IF(AND(15=1,N(Touchpoints!I21)=1),N(Touchpoints!L21),0)+IF(AND(15&gt;=N(Touchpoints!I21),15&lt;=N(Touchpoints!J21)),N(Touchpoints!H21)*N(Touchpoints!M21)/MAX(1,N(Touchpoints!J21)-N(Touchpoints!I21)+1),0)+IF(AND(15&gt;=N(Touchpoints!J21)+1,15&lt;=N(Touchpoints!J21)+2),N(Touchpoints!H21)*Parámetros!$B$10*(N(Touchpoints!N21)+N(Touchpoints!O21))/2,0),0))</f>
        <v>0</v>
      </c>
      <c r="R21" s="34" t="n">
        <f aca="false">SUM(C21:Q21)</f>
        <v>0</v>
      </c>
    </row>
    <row r="22" customFormat="false" ht="15" hidden="false" customHeight="false" outlineLevel="0" collapsed="false">
      <c r="A22" s="39" t="str">
        <f aca="false">IF(Touchpoints!A22="","",Touchpoints!A22)</f>
        <v>TP17</v>
      </c>
      <c r="B22" s="40" t="str">
        <f aca="false">IF(Touchpoints!B22="","",Touchpoints!B22)</f>
        <v/>
      </c>
      <c r="C22" s="35" t="n">
        <f aca="false">IF(Touchpoints!B22="",0,IFERROR(IF(AND(1&gt;=MAX(1,N(Touchpoints!I22)-2),1&lt;=N(Touchpoints!I22)-1,N(Touchpoints!I22)&gt;=2),N(Touchpoints!L22)/2,0)+IF(AND(1=1,N(Touchpoints!I22)=1),N(Touchpoints!L22),0)+IF(AND(1&gt;=N(Touchpoints!I22),1&lt;=N(Touchpoints!J22)),N(Touchpoints!H22)*N(Touchpoints!M22)/MAX(1,N(Touchpoints!J22)-N(Touchpoints!I22)+1),0)+IF(AND(1&gt;=N(Touchpoints!J22)+1,1&lt;=N(Touchpoints!J22)+2),N(Touchpoints!H22)*Parámetros!$B$10*(N(Touchpoints!N22)+N(Touchpoints!O22))/2,0),0))</f>
        <v>0</v>
      </c>
      <c r="D22" s="35" t="n">
        <f aca="false">IF(Touchpoints!B22="",0,IFERROR(IF(AND(2&gt;=MAX(1,N(Touchpoints!I22)-2),2&lt;=N(Touchpoints!I22)-1,N(Touchpoints!I22)&gt;=2),N(Touchpoints!L22)/2,0)+IF(AND(2=1,N(Touchpoints!I22)=1),N(Touchpoints!L22),0)+IF(AND(2&gt;=N(Touchpoints!I22),2&lt;=N(Touchpoints!J22)),N(Touchpoints!H22)*N(Touchpoints!M22)/MAX(1,N(Touchpoints!J22)-N(Touchpoints!I22)+1),0)+IF(AND(2&gt;=N(Touchpoints!J22)+1,2&lt;=N(Touchpoints!J22)+2),N(Touchpoints!H22)*Parámetros!$B$10*(N(Touchpoints!N22)+N(Touchpoints!O22))/2,0),0))</f>
        <v>0</v>
      </c>
      <c r="E22" s="35" t="n">
        <f aca="false">IF(Touchpoints!B22="",0,IFERROR(IF(AND(3&gt;=MAX(1,N(Touchpoints!I22)-2),3&lt;=N(Touchpoints!I22)-1,N(Touchpoints!I22)&gt;=2),N(Touchpoints!L22)/2,0)+IF(AND(3=1,N(Touchpoints!I22)=1),N(Touchpoints!L22),0)+IF(AND(3&gt;=N(Touchpoints!I22),3&lt;=N(Touchpoints!J22)),N(Touchpoints!H22)*N(Touchpoints!M22)/MAX(1,N(Touchpoints!J22)-N(Touchpoints!I22)+1),0)+IF(AND(3&gt;=N(Touchpoints!J22)+1,3&lt;=N(Touchpoints!J22)+2),N(Touchpoints!H22)*Parámetros!$B$10*(N(Touchpoints!N22)+N(Touchpoints!O22))/2,0),0))</f>
        <v>0</v>
      </c>
      <c r="F22" s="35" t="n">
        <f aca="false">IF(Touchpoints!B22="",0,IFERROR(IF(AND(4&gt;=MAX(1,N(Touchpoints!I22)-2),4&lt;=N(Touchpoints!I22)-1,N(Touchpoints!I22)&gt;=2),N(Touchpoints!L22)/2,0)+IF(AND(4=1,N(Touchpoints!I22)=1),N(Touchpoints!L22),0)+IF(AND(4&gt;=N(Touchpoints!I22),4&lt;=N(Touchpoints!J22)),N(Touchpoints!H22)*N(Touchpoints!M22)/MAX(1,N(Touchpoints!J22)-N(Touchpoints!I22)+1),0)+IF(AND(4&gt;=N(Touchpoints!J22)+1,4&lt;=N(Touchpoints!J22)+2),N(Touchpoints!H22)*Parámetros!$B$10*(N(Touchpoints!N22)+N(Touchpoints!O22))/2,0),0))</f>
        <v>0</v>
      </c>
      <c r="G22" s="35" t="n">
        <f aca="false">IF(Touchpoints!B22="",0,IFERROR(IF(AND(5&gt;=MAX(1,N(Touchpoints!I22)-2),5&lt;=N(Touchpoints!I22)-1,N(Touchpoints!I22)&gt;=2),N(Touchpoints!L22)/2,0)+IF(AND(5=1,N(Touchpoints!I22)=1),N(Touchpoints!L22),0)+IF(AND(5&gt;=N(Touchpoints!I22),5&lt;=N(Touchpoints!J22)),N(Touchpoints!H22)*N(Touchpoints!M22)/MAX(1,N(Touchpoints!J22)-N(Touchpoints!I22)+1),0)+IF(AND(5&gt;=N(Touchpoints!J22)+1,5&lt;=N(Touchpoints!J22)+2),N(Touchpoints!H22)*Parámetros!$B$10*(N(Touchpoints!N22)+N(Touchpoints!O22))/2,0),0))</f>
        <v>0</v>
      </c>
      <c r="H22" s="35" t="n">
        <f aca="false">IF(Touchpoints!B22="",0,IFERROR(IF(AND(6&gt;=MAX(1,N(Touchpoints!I22)-2),6&lt;=N(Touchpoints!I22)-1,N(Touchpoints!I22)&gt;=2),N(Touchpoints!L22)/2,0)+IF(AND(6=1,N(Touchpoints!I22)=1),N(Touchpoints!L22),0)+IF(AND(6&gt;=N(Touchpoints!I22),6&lt;=N(Touchpoints!J22)),N(Touchpoints!H22)*N(Touchpoints!M22)/MAX(1,N(Touchpoints!J22)-N(Touchpoints!I22)+1),0)+IF(AND(6&gt;=N(Touchpoints!J22)+1,6&lt;=N(Touchpoints!J22)+2),N(Touchpoints!H22)*Parámetros!$B$10*(N(Touchpoints!N22)+N(Touchpoints!O22))/2,0),0))</f>
        <v>0</v>
      </c>
      <c r="I22" s="35" t="n">
        <f aca="false">IF(Touchpoints!B22="",0,IFERROR(IF(AND(7&gt;=MAX(1,N(Touchpoints!I22)-2),7&lt;=N(Touchpoints!I22)-1,N(Touchpoints!I22)&gt;=2),N(Touchpoints!L22)/2,0)+IF(AND(7=1,N(Touchpoints!I22)=1),N(Touchpoints!L22),0)+IF(AND(7&gt;=N(Touchpoints!I22),7&lt;=N(Touchpoints!J22)),N(Touchpoints!H22)*N(Touchpoints!M22)/MAX(1,N(Touchpoints!J22)-N(Touchpoints!I22)+1),0)+IF(AND(7&gt;=N(Touchpoints!J22)+1,7&lt;=N(Touchpoints!J22)+2),N(Touchpoints!H22)*Parámetros!$B$10*(N(Touchpoints!N22)+N(Touchpoints!O22))/2,0),0))</f>
        <v>0</v>
      </c>
      <c r="J22" s="35" t="n">
        <f aca="false">IF(Touchpoints!B22="",0,IFERROR(IF(AND(8&gt;=MAX(1,N(Touchpoints!I22)-2),8&lt;=N(Touchpoints!I22)-1,N(Touchpoints!I22)&gt;=2),N(Touchpoints!L22)/2,0)+IF(AND(8=1,N(Touchpoints!I22)=1),N(Touchpoints!L22),0)+IF(AND(8&gt;=N(Touchpoints!I22),8&lt;=N(Touchpoints!J22)),N(Touchpoints!H22)*N(Touchpoints!M22)/MAX(1,N(Touchpoints!J22)-N(Touchpoints!I22)+1),0)+IF(AND(8&gt;=N(Touchpoints!J22)+1,8&lt;=N(Touchpoints!J22)+2),N(Touchpoints!H22)*Parámetros!$B$10*(N(Touchpoints!N22)+N(Touchpoints!O22))/2,0),0))</f>
        <v>0</v>
      </c>
      <c r="K22" s="35" t="n">
        <f aca="false">IF(Touchpoints!B22="",0,IFERROR(IF(AND(9&gt;=MAX(1,N(Touchpoints!I22)-2),9&lt;=N(Touchpoints!I22)-1,N(Touchpoints!I22)&gt;=2),N(Touchpoints!L22)/2,0)+IF(AND(9=1,N(Touchpoints!I22)=1),N(Touchpoints!L22),0)+IF(AND(9&gt;=N(Touchpoints!I22),9&lt;=N(Touchpoints!J22)),N(Touchpoints!H22)*N(Touchpoints!M22)/MAX(1,N(Touchpoints!J22)-N(Touchpoints!I22)+1),0)+IF(AND(9&gt;=N(Touchpoints!J22)+1,9&lt;=N(Touchpoints!J22)+2),N(Touchpoints!H22)*Parámetros!$B$10*(N(Touchpoints!N22)+N(Touchpoints!O22))/2,0),0))</f>
        <v>0</v>
      </c>
      <c r="L22" s="35" t="n">
        <f aca="false">IF(Touchpoints!B22="",0,IFERROR(IF(AND(10&gt;=MAX(1,N(Touchpoints!I22)-2),10&lt;=N(Touchpoints!I22)-1,N(Touchpoints!I22)&gt;=2),N(Touchpoints!L22)/2,0)+IF(AND(10=1,N(Touchpoints!I22)=1),N(Touchpoints!L22),0)+IF(AND(10&gt;=N(Touchpoints!I22),10&lt;=N(Touchpoints!J22)),N(Touchpoints!H22)*N(Touchpoints!M22)/MAX(1,N(Touchpoints!J22)-N(Touchpoints!I22)+1),0)+IF(AND(10&gt;=N(Touchpoints!J22)+1,10&lt;=N(Touchpoints!J22)+2),N(Touchpoints!H22)*Parámetros!$B$10*(N(Touchpoints!N22)+N(Touchpoints!O22))/2,0),0))</f>
        <v>0</v>
      </c>
      <c r="M22" s="35" t="n">
        <f aca="false">IF(Touchpoints!B22="",0,IFERROR(IF(AND(11&gt;=MAX(1,N(Touchpoints!I22)-2),11&lt;=N(Touchpoints!I22)-1,N(Touchpoints!I22)&gt;=2),N(Touchpoints!L22)/2,0)+IF(AND(11=1,N(Touchpoints!I22)=1),N(Touchpoints!L22),0)+IF(AND(11&gt;=N(Touchpoints!I22),11&lt;=N(Touchpoints!J22)),N(Touchpoints!H22)*N(Touchpoints!M22)/MAX(1,N(Touchpoints!J22)-N(Touchpoints!I22)+1),0)+IF(AND(11&gt;=N(Touchpoints!J22)+1,11&lt;=N(Touchpoints!J22)+2),N(Touchpoints!H22)*Parámetros!$B$10*(N(Touchpoints!N22)+N(Touchpoints!O22))/2,0),0))</f>
        <v>0</v>
      </c>
      <c r="N22" s="35" t="n">
        <f aca="false">IF(Touchpoints!B22="",0,IFERROR(IF(AND(12&gt;=MAX(1,N(Touchpoints!I22)-2),12&lt;=N(Touchpoints!I22)-1,N(Touchpoints!I22)&gt;=2),N(Touchpoints!L22)/2,0)+IF(AND(12=1,N(Touchpoints!I22)=1),N(Touchpoints!L22),0)+IF(AND(12&gt;=N(Touchpoints!I22),12&lt;=N(Touchpoints!J22)),N(Touchpoints!H22)*N(Touchpoints!M22)/MAX(1,N(Touchpoints!J22)-N(Touchpoints!I22)+1),0)+IF(AND(12&gt;=N(Touchpoints!J22)+1,12&lt;=N(Touchpoints!J22)+2),N(Touchpoints!H22)*Parámetros!$B$10*(N(Touchpoints!N22)+N(Touchpoints!O22))/2,0),0))</f>
        <v>0</v>
      </c>
      <c r="O22" s="35" t="n">
        <f aca="false">IF(Touchpoints!B22="",0,IFERROR(IF(AND(13&gt;=MAX(1,N(Touchpoints!I22)-2),13&lt;=N(Touchpoints!I22)-1,N(Touchpoints!I22)&gt;=2),N(Touchpoints!L22)/2,0)+IF(AND(13=1,N(Touchpoints!I22)=1),N(Touchpoints!L22),0)+IF(AND(13&gt;=N(Touchpoints!I22),13&lt;=N(Touchpoints!J22)),N(Touchpoints!H22)*N(Touchpoints!M22)/MAX(1,N(Touchpoints!J22)-N(Touchpoints!I22)+1),0)+IF(AND(13&gt;=N(Touchpoints!J22)+1,13&lt;=N(Touchpoints!J22)+2),N(Touchpoints!H22)*Parámetros!$B$10*(N(Touchpoints!N22)+N(Touchpoints!O22))/2,0),0))</f>
        <v>0</v>
      </c>
      <c r="P22" s="35" t="n">
        <f aca="false">IF(Touchpoints!B22="",0,IFERROR(IF(AND(14&gt;=MAX(1,N(Touchpoints!I22)-2),14&lt;=N(Touchpoints!I22)-1,N(Touchpoints!I22)&gt;=2),N(Touchpoints!L22)/2,0)+IF(AND(14=1,N(Touchpoints!I22)=1),N(Touchpoints!L22),0)+IF(AND(14&gt;=N(Touchpoints!I22),14&lt;=N(Touchpoints!J22)),N(Touchpoints!H22)*N(Touchpoints!M22)/MAX(1,N(Touchpoints!J22)-N(Touchpoints!I22)+1),0)+IF(AND(14&gt;=N(Touchpoints!J22)+1,14&lt;=N(Touchpoints!J22)+2),N(Touchpoints!H22)*Parámetros!$B$10*(N(Touchpoints!N22)+N(Touchpoints!O22))/2,0),0))</f>
        <v>0</v>
      </c>
      <c r="Q22" s="35" t="n">
        <f aca="false">IF(Touchpoints!B22="",0,IFERROR(IF(AND(15&gt;=MAX(1,N(Touchpoints!I22)-2),15&lt;=N(Touchpoints!I22)-1,N(Touchpoints!I22)&gt;=2),N(Touchpoints!L22)/2,0)+IF(AND(15=1,N(Touchpoints!I22)=1),N(Touchpoints!L22),0)+IF(AND(15&gt;=N(Touchpoints!I22),15&lt;=N(Touchpoints!J22)),N(Touchpoints!H22)*N(Touchpoints!M22)/MAX(1,N(Touchpoints!J22)-N(Touchpoints!I22)+1),0)+IF(AND(15&gt;=N(Touchpoints!J22)+1,15&lt;=N(Touchpoints!J22)+2),N(Touchpoints!H22)*Parámetros!$B$10*(N(Touchpoints!N22)+N(Touchpoints!O22))/2,0),0))</f>
        <v>0</v>
      </c>
      <c r="R22" s="34" t="n">
        <f aca="false">SUM(C22:Q22)</f>
        <v>0</v>
      </c>
    </row>
    <row r="23" customFormat="false" ht="15" hidden="false" customHeight="false" outlineLevel="0" collapsed="false">
      <c r="A23" s="39" t="str">
        <f aca="false">IF(Touchpoints!A23="","",Touchpoints!A23)</f>
        <v>TP18</v>
      </c>
      <c r="B23" s="40" t="str">
        <f aca="false">IF(Touchpoints!B23="","",Touchpoints!B23)</f>
        <v/>
      </c>
      <c r="C23" s="35" t="n">
        <f aca="false">IF(Touchpoints!B23="",0,IFERROR(IF(AND(1&gt;=MAX(1,N(Touchpoints!I23)-2),1&lt;=N(Touchpoints!I23)-1,N(Touchpoints!I23)&gt;=2),N(Touchpoints!L23)/2,0)+IF(AND(1=1,N(Touchpoints!I23)=1),N(Touchpoints!L23),0)+IF(AND(1&gt;=N(Touchpoints!I23),1&lt;=N(Touchpoints!J23)),N(Touchpoints!H23)*N(Touchpoints!M23)/MAX(1,N(Touchpoints!J23)-N(Touchpoints!I23)+1),0)+IF(AND(1&gt;=N(Touchpoints!J23)+1,1&lt;=N(Touchpoints!J23)+2),N(Touchpoints!H23)*Parámetros!$B$10*(N(Touchpoints!N23)+N(Touchpoints!O23))/2,0),0))</f>
        <v>0</v>
      </c>
      <c r="D23" s="35" t="n">
        <f aca="false">IF(Touchpoints!B23="",0,IFERROR(IF(AND(2&gt;=MAX(1,N(Touchpoints!I23)-2),2&lt;=N(Touchpoints!I23)-1,N(Touchpoints!I23)&gt;=2),N(Touchpoints!L23)/2,0)+IF(AND(2=1,N(Touchpoints!I23)=1),N(Touchpoints!L23),0)+IF(AND(2&gt;=N(Touchpoints!I23),2&lt;=N(Touchpoints!J23)),N(Touchpoints!H23)*N(Touchpoints!M23)/MAX(1,N(Touchpoints!J23)-N(Touchpoints!I23)+1),0)+IF(AND(2&gt;=N(Touchpoints!J23)+1,2&lt;=N(Touchpoints!J23)+2),N(Touchpoints!H23)*Parámetros!$B$10*(N(Touchpoints!N23)+N(Touchpoints!O23))/2,0),0))</f>
        <v>0</v>
      </c>
      <c r="E23" s="35" t="n">
        <f aca="false">IF(Touchpoints!B23="",0,IFERROR(IF(AND(3&gt;=MAX(1,N(Touchpoints!I23)-2),3&lt;=N(Touchpoints!I23)-1,N(Touchpoints!I23)&gt;=2),N(Touchpoints!L23)/2,0)+IF(AND(3=1,N(Touchpoints!I23)=1),N(Touchpoints!L23),0)+IF(AND(3&gt;=N(Touchpoints!I23),3&lt;=N(Touchpoints!J23)),N(Touchpoints!H23)*N(Touchpoints!M23)/MAX(1,N(Touchpoints!J23)-N(Touchpoints!I23)+1),0)+IF(AND(3&gt;=N(Touchpoints!J23)+1,3&lt;=N(Touchpoints!J23)+2),N(Touchpoints!H23)*Parámetros!$B$10*(N(Touchpoints!N23)+N(Touchpoints!O23))/2,0),0))</f>
        <v>0</v>
      </c>
      <c r="F23" s="35" t="n">
        <f aca="false">IF(Touchpoints!B23="",0,IFERROR(IF(AND(4&gt;=MAX(1,N(Touchpoints!I23)-2),4&lt;=N(Touchpoints!I23)-1,N(Touchpoints!I23)&gt;=2),N(Touchpoints!L23)/2,0)+IF(AND(4=1,N(Touchpoints!I23)=1),N(Touchpoints!L23),0)+IF(AND(4&gt;=N(Touchpoints!I23),4&lt;=N(Touchpoints!J23)),N(Touchpoints!H23)*N(Touchpoints!M23)/MAX(1,N(Touchpoints!J23)-N(Touchpoints!I23)+1),0)+IF(AND(4&gt;=N(Touchpoints!J23)+1,4&lt;=N(Touchpoints!J23)+2),N(Touchpoints!H23)*Parámetros!$B$10*(N(Touchpoints!N23)+N(Touchpoints!O23))/2,0),0))</f>
        <v>0</v>
      </c>
      <c r="G23" s="35" t="n">
        <f aca="false">IF(Touchpoints!B23="",0,IFERROR(IF(AND(5&gt;=MAX(1,N(Touchpoints!I23)-2),5&lt;=N(Touchpoints!I23)-1,N(Touchpoints!I23)&gt;=2),N(Touchpoints!L23)/2,0)+IF(AND(5=1,N(Touchpoints!I23)=1),N(Touchpoints!L23),0)+IF(AND(5&gt;=N(Touchpoints!I23),5&lt;=N(Touchpoints!J23)),N(Touchpoints!H23)*N(Touchpoints!M23)/MAX(1,N(Touchpoints!J23)-N(Touchpoints!I23)+1),0)+IF(AND(5&gt;=N(Touchpoints!J23)+1,5&lt;=N(Touchpoints!J23)+2),N(Touchpoints!H23)*Parámetros!$B$10*(N(Touchpoints!N23)+N(Touchpoints!O23))/2,0),0))</f>
        <v>0</v>
      </c>
      <c r="H23" s="35" t="n">
        <f aca="false">IF(Touchpoints!B23="",0,IFERROR(IF(AND(6&gt;=MAX(1,N(Touchpoints!I23)-2),6&lt;=N(Touchpoints!I23)-1,N(Touchpoints!I23)&gt;=2),N(Touchpoints!L23)/2,0)+IF(AND(6=1,N(Touchpoints!I23)=1),N(Touchpoints!L23),0)+IF(AND(6&gt;=N(Touchpoints!I23),6&lt;=N(Touchpoints!J23)),N(Touchpoints!H23)*N(Touchpoints!M23)/MAX(1,N(Touchpoints!J23)-N(Touchpoints!I23)+1),0)+IF(AND(6&gt;=N(Touchpoints!J23)+1,6&lt;=N(Touchpoints!J23)+2),N(Touchpoints!H23)*Parámetros!$B$10*(N(Touchpoints!N23)+N(Touchpoints!O23))/2,0),0))</f>
        <v>0</v>
      </c>
      <c r="I23" s="35" t="n">
        <f aca="false">IF(Touchpoints!B23="",0,IFERROR(IF(AND(7&gt;=MAX(1,N(Touchpoints!I23)-2),7&lt;=N(Touchpoints!I23)-1,N(Touchpoints!I23)&gt;=2),N(Touchpoints!L23)/2,0)+IF(AND(7=1,N(Touchpoints!I23)=1),N(Touchpoints!L23),0)+IF(AND(7&gt;=N(Touchpoints!I23),7&lt;=N(Touchpoints!J23)),N(Touchpoints!H23)*N(Touchpoints!M23)/MAX(1,N(Touchpoints!J23)-N(Touchpoints!I23)+1),0)+IF(AND(7&gt;=N(Touchpoints!J23)+1,7&lt;=N(Touchpoints!J23)+2),N(Touchpoints!H23)*Parámetros!$B$10*(N(Touchpoints!N23)+N(Touchpoints!O23))/2,0),0))</f>
        <v>0</v>
      </c>
      <c r="J23" s="35" t="n">
        <f aca="false">IF(Touchpoints!B23="",0,IFERROR(IF(AND(8&gt;=MAX(1,N(Touchpoints!I23)-2),8&lt;=N(Touchpoints!I23)-1,N(Touchpoints!I23)&gt;=2),N(Touchpoints!L23)/2,0)+IF(AND(8=1,N(Touchpoints!I23)=1),N(Touchpoints!L23),0)+IF(AND(8&gt;=N(Touchpoints!I23),8&lt;=N(Touchpoints!J23)),N(Touchpoints!H23)*N(Touchpoints!M23)/MAX(1,N(Touchpoints!J23)-N(Touchpoints!I23)+1),0)+IF(AND(8&gt;=N(Touchpoints!J23)+1,8&lt;=N(Touchpoints!J23)+2),N(Touchpoints!H23)*Parámetros!$B$10*(N(Touchpoints!N23)+N(Touchpoints!O23))/2,0),0))</f>
        <v>0</v>
      </c>
      <c r="K23" s="35" t="n">
        <f aca="false">IF(Touchpoints!B23="",0,IFERROR(IF(AND(9&gt;=MAX(1,N(Touchpoints!I23)-2),9&lt;=N(Touchpoints!I23)-1,N(Touchpoints!I23)&gt;=2),N(Touchpoints!L23)/2,0)+IF(AND(9=1,N(Touchpoints!I23)=1),N(Touchpoints!L23),0)+IF(AND(9&gt;=N(Touchpoints!I23),9&lt;=N(Touchpoints!J23)),N(Touchpoints!H23)*N(Touchpoints!M23)/MAX(1,N(Touchpoints!J23)-N(Touchpoints!I23)+1),0)+IF(AND(9&gt;=N(Touchpoints!J23)+1,9&lt;=N(Touchpoints!J23)+2),N(Touchpoints!H23)*Parámetros!$B$10*(N(Touchpoints!N23)+N(Touchpoints!O23))/2,0),0))</f>
        <v>0</v>
      </c>
      <c r="L23" s="35" t="n">
        <f aca="false">IF(Touchpoints!B23="",0,IFERROR(IF(AND(10&gt;=MAX(1,N(Touchpoints!I23)-2),10&lt;=N(Touchpoints!I23)-1,N(Touchpoints!I23)&gt;=2),N(Touchpoints!L23)/2,0)+IF(AND(10=1,N(Touchpoints!I23)=1),N(Touchpoints!L23),0)+IF(AND(10&gt;=N(Touchpoints!I23),10&lt;=N(Touchpoints!J23)),N(Touchpoints!H23)*N(Touchpoints!M23)/MAX(1,N(Touchpoints!J23)-N(Touchpoints!I23)+1),0)+IF(AND(10&gt;=N(Touchpoints!J23)+1,10&lt;=N(Touchpoints!J23)+2),N(Touchpoints!H23)*Parámetros!$B$10*(N(Touchpoints!N23)+N(Touchpoints!O23))/2,0),0))</f>
        <v>0</v>
      </c>
      <c r="M23" s="35" t="n">
        <f aca="false">IF(Touchpoints!B23="",0,IFERROR(IF(AND(11&gt;=MAX(1,N(Touchpoints!I23)-2),11&lt;=N(Touchpoints!I23)-1,N(Touchpoints!I23)&gt;=2),N(Touchpoints!L23)/2,0)+IF(AND(11=1,N(Touchpoints!I23)=1),N(Touchpoints!L23),0)+IF(AND(11&gt;=N(Touchpoints!I23),11&lt;=N(Touchpoints!J23)),N(Touchpoints!H23)*N(Touchpoints!M23)/MAX(1,N(Touchpoints!J23)-N(Touchpoints!I23)+1),0)+IF(AND(11&gt;=N(Touchpoints!J23)+1,11&lt;=N(Touchpoints!J23)+2),N(Touchpoints!H23)*Parámetros!$B$10*(N(Touchpoints!N23)+N(Touchpoints!O23))/2,0),0))</f>
        <v>0</v>
      </c>
      <c r="N23" s="35" t="n">
        <f aca="false">IF(Touchpoints!B23="",0,IFERROR(IF(AND(12&gt;=MAX(1,N(Touchpoints!I23)-2),12&lt;=N(Touchpoints!I23)-1,N(Touchpoints!I23)&gt;=2),N(Touchpoints!L23)/2,0)+IF(AND(12=1,N(Touchpoints!I23)=1),N(Touchpoints!L23),0)+IF(AND(12&gt;=N(Touchpoints!I23),12&lt;=N(Touchpoints!J23)),N(Touchpoints!H23)*N(Touchpoints!M23)/MAX(1,N(Touchpoints!J23)-N(Touchpoints!I23)+1),0)+IF(AND(12&gt;=N(Touchpoints!J23)+1,12&lt;=N(Touchpoints!J23)+2),N(Touchpoints!H23)*Parámetros!$B$10*(N(Touchpoints!N23)+N(Touchpoints!O23))/2,0),0))</f>
        <v>0</v>
      </c>
      <c r="O23" s="35" t="n">
        <f aca="false">IF(Touchpoints!B23="",0,IFERROR(IF(AND(13&gt;=MAX(1,N(Touchpoints!I23)-2),13&lt;=N(Touchpoints!I23)-1,N(Touchpoints!I23)&gt;=2),N(Touchpoints!L23)/2,0)+IF(AND(13=1,N(Touchpoints!I23)=1),N(Touchpoints!L23),0)+IF(AND(13&gt;=N(Touchpoints!I23),13&lt;=N(Touchpoints!J23)),N(Touchpoints!H23)*N(Touchpoints!M23)/MAX(1,N(Touchpoints!J23)-N(Touchpoints!I23)+1),0)+IF(AND(13&gt;=N(Touchpoints!J23)+1,13&lt;=N(Touchpoints!J23)+2),N(Touchpoints!H23)*Parámetros!$B$10*(N(Touchpoints!N23)+N(Touchpoints!O23))/2,0),0))</f>
        <v>0</v>
      </c>
      <c r="P23" s="35" t="n">
        <f aca="false">IF(Touchpoints!B23="",0,IFERROR(IF(AND(14&gt;=MAX(1,N(Touchpoints!I23)-2),14&lt;=N(Touchpoints!I23)-1,N(Touchpoints!I23)&gt;=2),N(Touchpoints!L23)/2,0)+IF(AND(14=1,N(Touchpoints!I23)=1),N(Touchpoints!L23),0)+IF(AND(14&gt;=N(Touchpoints!I23),14&lt;=N(Touchpoints!J23)),N(Touchpoints!H23)*N(Touchpoints!M23)/MAX(1,N(Touchpoints!J23)-N(Touchpoints!I23)+1),0)+IF(AND(14&gt;=N(Touchpoints!J23)+1,14&lt;=N(Touchpoints!J23)+2),N(Touchpoints!H23)*Parámetros!$B$10*(N(Touchpoints!N23)+N(Touchpoints!O23))/2,0),0))</f>
        <v>0</v>
      </c>
      <c r="Q23" s="35" t="n">
        <f aca="false">IF(Touchpoints!B23="",0,IFERROR(IF(AND(15&gt;=MAX(1,N(Touchpoints!I23)-2),15&lt;=N(Touchpoints!I23)-1,N(Touchpoints!I23)&gt;=2),N(Touchpoints!L23)/2,0)+IF(AND(15=1,N(Touchpoints!I23)=1),N(Touchpoints!L23),0)+IF(AND(15&gt;=N(Touchpoints!I23),15&lt;=N(Touchpoints!J23)),N(Touchpoints!H23)*N(Touchpoints!M23)/MAX(1,N(Touchpoints!J23)-N(Touchpoints!I23)+1),0)+IF(AND(15&gt;=N(Touchpoints!J23)+1,15&lt;=N(Touchpoints!J23)+2),N(Touchpoints!H23)*Parámetros!$B$10*(N(Touchpoints!N23)+N(Touchpoints!O23))/2,0),0))</f>
        <v>0</v>
      </c>
      <c r="R23" s="34" t="n">
        <f aca="false">SUM(C23:Q23)</f>
        <v>0</v>
      </c>
    </row>
    <row r="24" customFormat="false" ht="15" hidden="false" customHeight="false" outlineLevel="0" collapsed="false">
      <c r="A24" s="39" t="str">
        <f aca="false">IF(Touchpoints!A24="","",Touchpoints!A24)</f>
        <v>TP19</v>
      </c>
      <c r="B24" s="40" t="str">
        <f aca="false">IF(Touchpoints!B24="","",Touchpoints!B24)</f>
        <v/>
      </c>
      <c r="C24" s="35" t="n">
        <f aca="false">IF(Touchpoints!B24="",0,IFERROR(IF(AND(1&gt;=MAX(1,N(Touchpoints!I24)-2),1&lt;=N(Touchpoints!I24)-1,N(Touchpoints!I24)&gt;=2),N(Touchpoints!L24)/2,0)+IF(AND(1=1,N(Touchpoints!I24)=1),N(Touchpoints!L24),0)+IF(AND(1&gt;=N(Touchpoints!I24),1&lt;=N(Touchpoints!J24)),N(Touchpoints!H24)*N(Touchpoints!M24)/MAX(1,N(Touchpoints!J24)-N(Touchpoints!I24)+1),0)+IF(AND(1&gt;=N(Touchpoints!J24)+1,1&lt;=N(Touchpoints!J24)+2),N(Touchpoints!H24)*Parámetros!$B$10*(N(Touchpoints!N24)+N(Touchpoints!O24))/2,0),0))</f>
        <v>0</v>
      </c>
      <c r="D24" s="35" t="n">
        <f aca="false">IF(Touchpoints!B24="",0,IFERROR(IF(AND(2&gt;=MAX(1,N(Touchpoints!I24)-2),2&lt;=N(Touchpoints!I24)-1,N(Touchpoints!I24)&gt;=2),N(Touchpoints!L24)/2,0)+IF(AND(2=1,N(Touchpoints!I24)=1),N(Touchpoints!L24),0)+IF(AND(2&gt;=N(Touchpoints!I24),2&lt;=N(Touchpoints!J24)),N(Touchpoints!H24)*N(Touchpoints!M24)/MAX(1,N(Touchpoints!J24)-N(Touchpoints!I24)+1),0)+IF(AND(2&gt;=N(Touchpoints!J24)+1,2&lt;=N(Touchpoints!J24)+2),N(Touchpoints!H24)*Parámetros!$B$10*(N(Touchpoints!N24)+N(Touchpoints!O24))/2,0),0))</f>
        <v>0</v>
      </c>
      <c r="E24" s="35" t="n">
        <f aca="false">IF(Touchpoints!B24="",0,IFERROR(IF(AND(3&gt;=MAX(1,N(Touchpoints!I24)-2),3&lt;=N(Touchpoints!I24)-1,N(Touchpoints!I24)&gt;=2),N(Touchpoints!L24)/2,0)+IF(AND(3=1,N(Touchpoints!I24)=1),N(Touchpoints!L24),0)+IF(AND(3&gt;=N(Touchpoints!I24),3&lt;=N(Touchpoints!J24)),N(Touchpoints!H24)*N(Touchpoints!M24)/MAX(1,N(Touchpoints!J24)-N(Touchpoints!I24)+1),0)+IF(AND(3&gt;=N(Touchpoints!J24)+1,3&lt;=N(Touchpoints!J24)+2),N(Touchpoints!H24)*Parámetros!$B$10*(N(Touchpoints!N24)+N(Touchpoints!O24))/2,0),0))</f>
        <v>0</v>
      </c>
      <c r="F24" s="35" t="n">
        <f aca="false">IF(Touchpoints!B24="",0,IFERROR(IF(AND(4&gt;=MAX(1,N(Touchpoints!I24)-2),4&lt;=N(Touchpoints!I24)-1,N(Touchpoints!I24)&gt;=2),N(Touchpoints!L24)/2,0)+IF(AND(4=1,N(Touchpoints!I24)=1),N(Touchpoints!L24),0)+IF(AND(4&gt;=N(Touchpoints!I24),4&lt;=N(Touchpoints!J24)),N(Touchpoints!H24)*N(Touchpoints!M24)/MAX(1,N(Touchpoints!J24)-N(Touchpoints!I24)+1),0)+IF(AND(4&gt;=N(Touchpoints!J24)+1,4&lt;=N(Touchpoints!J24)+2),N(Touchpoints!H24)*Parámetros!$B$10*(N(Touchpoints!N24)+N(Touchpoints!O24))/2,0),0))</f>
        <v>0</v>
      </c>
      <c r="G24" s="35" t="n">
        <f aca="false">IF(Touchpoints!B24="",0,IFERROR(IF(AND(5&gt;=MAX(1,N(Touchpoints!I24)-2),5&lt;=N(Touchpoints!I24)-1,N(Touchpoints!I24)&gt;=2),N(Touchpoints!L24)/2,0)+IF(AND(5=1,N(Touchpoints!I24)=1),N(Touchpoints!L24),0)+IF(AND(5&gt;=N(Touchpoints!I24),5&lt;=N(Touchpoints!J24)),N(Touchpoints!H24)*N(Touchpoints!M24)/MAX(1,N(Touchpoints!J24)-N(Touchpoints!I24)+1),0)+IF(AND(5&gt;=N(Touchpoints!J24)+1,5&lt;=N(Touchpoints!J24)+2),N(Touchpoints!H24)*Parámetros!$B$10*(N(Touchpoints!N24)+N(Touchpoints!O24))/2,0),0))</f>
        <v>0</v>
      </c>
      <c r="H24" s="35" t="n">
        <f aca="false">IF(Touchpoints!B24="",0,IFERROR(IF(AND(6&gt;=MAX(1,N(Touchpoints!I24)-2),6&lt;=N(Touchpoints!I24)-1,N(Touchpoints!I24)&gt;=2),N(Touchpoints!L24)/2,0)+IF(AND(6=1,N(Touchpoints!I24)=1),N(Touchpoints!L24),0)+IF(AND(6&gt;=N(Touchpoints!I24),6&lt;=N(Touchpoints!J24)),N(Touchpoints!H24)*N(Touchpoints!M24)/MAX(1,N(Touchpoints!J24)-N(Touchpoints!I24)+1),0)+IF(AND(6&gt;=N(Touchpoints!J24)+1,6&lt;=N(Touchpoints!J24)+2),N(Touchpoints!H24)*Parámetros!$B$10*(N(Touchpoints!N24)+N(Touchpoints!O24))/2,0),0))</f>
        <v>0</v>
      </c>
      <c r="I24" s="35" t="n">
        <f aca="false">IF(Touchpoints!B24="",0,IFERROR(IF(AND(7&gt;=MAX(1,N(Touchpoints!I24)-2),7&lt;=N(Touchpoints!I24)-1,N(Touchpoints!I24)&gt;=2),N(Touchpoints!L24)/2,0)+IF(AND(7=1,N(Touchpoints!I24)=1),N(Touchpoints!L24),0)+IF(AND(7&gt;=N(Touchpoints!I24),7&lt;=N(Touchpoints!J24)),N(Touchpoints!H24)*N(Touchpoints!M24)/MAX(1,N(Touchpoints!J24)-N(Touchpoints!I24)+1),0)+IF(AND(7&gt;=N(Touchpoints!J24)+1,7&lt;=N(Touchpoints!J24)+2),N(Touchpoints!H24)*Parámetros!$B$10*(N(Touchpoints!N24)+N(Touchpoints!O24))/2,0),0))</f>
        <v>0</v>
      </c>
      <c r="J24" s="35" t="n">
        <f aca="false">IF(Touchpoints!B24="",0,IFERROR(IF(AND(8&gt;=MAX(1,N(Touchpoints!I24)-2),8&lt;=N(Touchpoints!I24)-1,N(Touchpoints!I24)&gt;=2),N(Touchpoints!L24)/2,0)+IF(AND(8=1,N(Touchpoints!I24)=1),N(Touchpoints!L24),0)+IF(AND(8&gt;=N(Touchpoints!I24),8&lt;=N(Touchpoints!J24)),N(Touchpoints!H24)*N(Touchpoints!M24)/MAX(1,N(Touchpoints!J24)-N(Touchpoints!I24)+1),0)+IF(AND(8&gt;=N(Touchpoints!J24)+1,8&lt;=N(Touchpoints!J24)+2),N(Touchpoints!H24)*Parámetros!$B$10*(N(Touchpoints!N24)+N(Touchpoints!O24))/2,0),0))</f>
        <v>0</v>
      </c>
      <c r="K24" s="35" t="n">
        <f aca="false">IF(Touchpoints!B24="",0,IFERROR(IF(AND(9&gt;=MAX(1,N(Touchpoints!I24)-2),9&lt;=N(Touchpoints!I24)-1,N(Touchpoints!I24)&gt;=2),N(Touchpoints!L24)/2,0)+IF(AND(9=1,N(Touchpoints!I24)=1),N(Touchpoints!L24),0)+IF(AND(9&gt;=N(Touchpoints!I24),9&lt;=N(Touchpoints!J24)),N(Touchpoints!H24)*N(Touchpoints!M24)/MAX(1,N(Touchpoints!J24)-N(Touchpoints!I24)+1),0)+IF(AND(9&gt;=N(Touchpoints!J24)+1,9&lt;=N(Touchpoints!J24)+2),N(Touchpoints!H24)*Parámetros!$B$10*(N(Touchpoints!N24)+N(Touchpoints!O24))/2,0),0))</f>
        <v>0</v>
      </c>
      <c r="L24" s="35" t="n">
        <f aca="false">IF(Touchpoints!B24="",0,IFERROR(IF(AND(10&gt;=MAX(1,N(Touchpoints!I24)-2),10&lt;=N(Touchpoints!I24)-1,N(Touchpoints!I24)&gt;=2),N(Touchpoints!L24)/2,0)+IF(AND(10=1,N(Touchpoints!I24)=1),N(Touchpoints!L24),0)+IF(AND(10&gt;=N(Touchpoints!I24),10&lt;=N(Touchpoints!J24)),N(Touchpoints!H24)*N(Touchpoints!M24)/MAX(1,N(Touchpoints!J24)-N(Touchpoints!I24)+1),0)+IF(AND(10&gt;=N(Touchpoints!J24)+1,10&lt;=N(Touchpoints!J24)+2),N(Touchpoints!H24)*Parámetros!$B$10*(N(Touchpoints!N24)+N(Touchpoints!O24))/2,0),0))</f>
        <v>0</v>
      </c>
      <c r="M24" s="35" t="n">
        <f aca="false">IF(Touchpoints!B24="",0,IFERROR(IF(AND(11&gt;=MAX(1,N(Touchpoints!I24)-2),11&lt;=N(Touchpoints!I24)-1,N(Touchpoints!I24)&gt;=2),N(Touchpoints!L24)/2,0)+IF(AND(11=1,N(Touchpoints!I24)=1),N(Touchpoints!L24),0)+IF(AND(11&gt;=N(Touchpoints!I24),11&lt;=N(Touchpoints!J24)),N(Touchpoints!H24)*N(Touchpoints!M24)/MAX(1,N(Touchpoints!J24)-N(Touchpoints!I24)+1),0)+IF(AND(11&gt;=N(Touchpoints!J24)+1,11&lt;=N(Touchpoints!J24)+2),N(Touchpoints!H24)*Parámetros!$B$10*(N(Touchpoints!N24)+N(Touchpoints!O24))/2,0),0))</f>
        <v>0</v>
      </c>
      <c r="N24" s="35" t="n">
        <f aca="false">IF(Touchpoints!B24="",0,IFERROR(IF(AND(12&gt;=MAX(1,N(Touchpoints!I24)-2),12&lt;=N(Touchpoints!I24)-1,N(Touchpoints!I24)&gt;=2),N(Touchpoints!L24)/2,0)+IF(AND(12=1,N(Touchpoints!I24)=1),N(Touchpoints!L24),0)+IF(AND(12&gt;=N(Touchpoints!I24),12&lt;=N(Touchpoints!J24)),N(Touchpoints!H24)*N(Touchpoints!M24)/MAX(1,N(Touchpoints!J24)-N(Touchpoints!I24)+1),0)+IF(AND(12&gt;=N(Touchpoints!J24)+1,12&lt;=N(Touchpoints!J24)+2),N(Touchpoints!H24)*Parámetros!$B$10*(N(Touchpoints!N24)+N(Touchpoints!O24))/2,0),0))</f>
        <v>0</v>
      </c>
      <c r="O24" s="35" t="n">
        <f aca="false">IF(Touchpoints!B24="",0,IFERROR(IF(AND(13&gt;=MAX(1,N(Touchpoints!I24)-2),13&lt;=N(Touchpoints!I24)-1,N(Touchpoints!I24)&gt;=2),N(Touchpoints!L24)/2,0)+IF(AND(13=1,N(Touchpoints!I24)=1),N(Touchpoints!L24),0)+IF(AND(13&gt;=N(Touchpoints!I24),13&lt;=N(Touchpoints!J24)),N(Touchpoints!H24)*N(Touchpoints!M24)/MAX(1,N(Touchpoints!J24)-N(Touchpoints!I24)+1),0)+IF(AND(13&gt;=N(Touchpoints!J24)+1,13&lt;=N(Touchpoints!J24)+2),N(Touchpoints!H24)*Parámetros!$B$10*(N(Touchpoints!N24)+N(Touchpoints!O24))/2,0),0))</f>
        <v>0</v>
      </c>
      <c r="P24" s="35" t="n">
        <f aca="false">IF(Touchpoints!B24="",0,IFERROR(IF(AND(14&gt;=MAX(1,N(Touchpoints!I24)-2),14&lt;=N(Touchpoints!I24)-1,N(Touchpoints!I24)&gt;=2),N(Touchpoints!L24)/2,0)+IF(AND(14=1,N(Touchpoints!I24)=1),N(Touchpoints!L24),0)+IF(AND(14&gt;=N(Touchpoints!I24),14&lt;=N(Touchpoints!J24)),N(Touchpoints!H24)*N(Touchpoints!M24)/MAX(1,N(Touchpoints!J24)-N(Touchpoints!I24)+1),0)+IF(AND(14&gt;=N(Touchpoints!J24)+1,14&lt;=N(Touchpoints!J24)+2),N(Touchpoints!H24)*Parámetros!$B$10*(N(Touchpoints!N24)+N(Touchpoints!O24))/2,0),0))</f>
        <v>0</v>
      </c>
      <c r="Q24" s="35" t="n">
        <f aca="false">IF(Touchpoints!B24="",0,IFERROR(IF(AND(15&gt;=MAX(1,N(Touchpoints!I24)-2),15&lt;=N(Touchpoints!I24)-1,N(Touchpoints!I24)&gt;=2),N(Touchpoints!L24)/2,0)+IF(AND(15=1,N(Touchpoints!I24)=1),N(Touchpoints!L24),0)+IF(AND(15&gt;=N(Touchpoints!I24),15&lt;=N(Touchpoints!J24)),N(Touchpoints!H24)*N(Touchpoints!M24)/MAX(1,N(Touchpoints!J24)-N(Touchpoints!I24)+1),0)+IF(AND(15&gt;=N(Touchpoints!J24)+1,15&lt;=N(Touchpoints!J24)+2),N(Touchpoints!H24)*Parámetros!$B$10*(N(Touchpoints!N24)+N(Touchpoints!O24))/2,0),0))</f>
        <v>0</v>
      </c>
      <c r="R24" s="34" t="n">
        <f aca="false">SUM(C24:Q24)</f>
        <v>0</v>
      </c>
    </row>
    <row r="25" customFormat="false" ht="15" hidden="false" customHeight="false" outlineLevel="0" collapsed="false">
      <c r="A25" s="39" t="str">
        <f aca="false">IF(Touchpoints!A25="","",Touchpoints!A25)</f>
        <v>TP20</v>
      </c>
      <c r="B25" s="40" t="str">
        <f aca="false">IF(Touchpoints!B25="","",Touchpoints!B25)</f>
        <v/>
      </c>
      <c r="C25" s="35" t="n">
        <f aca="false">IF(Touchpoints!B25="",0,IFERROR(IF(AND(1&gt;=MAX(1,N(Touchpoints!I25)-2),1&lt;=N(Touchpoints!I25)-1,N(Touchpoints!I25)&gt;=2),N(Touchpoints!L25)/2,0)+IF(AND(1=1,N(Touchpoints!I25)=1),N(Touchpoints!L25),0)+IF(AND(1&gt;=N(Touchpoints!I25),1&lt;=N(Touchpoints!J25)),N(Touchpoints!H25)*N(Touchpoints!M25)/MAX(1,N(Touchpoints!J25)-N(Touchpoints!I25)+1),0)+IF(AND(1&gt;=N(Touchpoints!J25)+1,1&lt;=N(Touchpoints!J25)+2),N(Touchpoints!H25)*Parámetros!$B$10*(N(Touchpoints!N25)+N(Touchpoints!O25))/2,0),0))</f>
        <v>0</v>
      </c>
      <c r="D25" s="35" t="n">
        <f aca="false">IF(Touchpoints!B25="",0,IFERROR(IF(AND(2&gt;=MAX(1,N(Touchpoints!I25)-2),2&lt;=N(Touchpoints!I25)-1,N(Touchpoints!I25)&gt;=2),N(Touchpoints!L25)/2,0)+IF(AND(2=1,N(Touchpoints!I25)=1),N(Touchpoints!L25),0)+IF(AND(2&gt;=N(Touchpoints!I25),2&lt;=N(Touchpoints!J25)),N(Touchpoints!H25)*N(Touchpoints!M25)/MAX(1,N(Touchpoints!J25)-N(Touchpoints!I25)+1),0)+IF(AND(2&gt;=N(Touchpoints!J25)+1,2&lt;=N(Touchpoints!J25)+2),N(Touchpoints!H25)*Parámetros!$B$10*(N(Touchpoints!N25)+N(Touchpoints!O25))/2,0),0))</f>
        <v>0</v>
      </c>
      <c r="E25" s="35" t="n">
        <f aca="false">IF(Touchpoints!B25="",0,IFERROR(IF(AND(3&gt;=MAX(1,N(Touchpoints!I25)-2),3&lt;=N(Touchpoints!I25)-1,N(Touchpoints!I25)&gt;=2),N(Touchpoints!L25)/2,0)+IF(AND(3=1,N(Touchpoints!I25)=1),N(Touchpoints!L25),0)+IF(AND(3&gt;=N(Touchpoints!I25),3&lt;=N(Touchpoints!J25)),N(Touchpoints!H25)*N(Touchpoints!M25)/MAX(1,N(Touchpoints!J25)-N(Touchpoints!I25)+1),0)+IF(AND(3&gt;=N(Touchpoints!J25)+1,3&lt;=N(Touchpoints!J25)+2),N(Touchpoints!H25)*Parámetros!$B$10*(N(Touchpoints!N25)+N(Touchpoints!O25))/2,0),0))</f>
        <v>0</v>
      </c>
      <c r="F25" s="35" t="n">
        <f aca="false">IF(Touchpoints!B25="",0,IFERROR(IF(AND(4&gt;=MAX(1,N(Touchpoints!I25)-2),4&lt;=N(Touchpoints!I25)-1,N(Touchpoints!I25)&gt;=2),N(Touchpoints!L25)/2,0)+IF(AND(4=1,N(Touchpoints!I25)=1),N(Touchpoints!L25),0)+IF(AND(4&gt;=N(Touchpoints!I25),4&lt;=N(Touchpoints!J25)),N(Touchpoints!H25)*N(Touchpoints!M25)/MAX(1,N(Touchpoints!J25)-N(Touchpoints!I25)+1),0)+IF(AND(4&gt;=N(Touchpoints!J25)+1,4&lt;=N(Touchpoints!J25)+2),N(Touchpoints!H25)*Parámetros!$B$10*(N(Touchpoints!N25)+N(Touchpoints!O25))/2,0),0))</f>
        <v>0</v>
      </c>
      <c r="G25" s="35" t="n">
        <f aca="false">IF(Touchpoints!B25="",0,IFERROR(IF(AND(5&gt;=MAX(1,N(Touchpoints!I25)-2),5&lt;=N(Touchpoints!I25)-1,N(Touchpoints!I25)&gt;=2),N(Touchpoints!L25)/2,0)+IF(AND(5=1,N(Touchpoints!I25)=1),N(Touchpoints!L25),0)+IF(AND(5&gt;=N(Touchpoints!I25),5&lt;=N(Touchpoints!J25)),N(Touchpoints!H25)*N(Touchpoints!M25)/MAX(1,N(Touchpoints!J25)-N(Touchpoints!I25)+1),0)+IF(AND(5&gt;=N(Touchpoints!J25)+1,5&lt;=N(Touchpoints!J25)+2),N(Touchpoints!H25)*Parámetros!$B$10*(N(Touchpoints!N25)+N(Touchpoints!O25))/2,0),0))</f>
        <v>0</v>
      </c>
      <c r="H25" s="35" t="n">
        <f aca="false">IF(Touchpoints!B25="",0,IFERROR(IF(AND(6&gt;=MAX(1,N(Touchpoints!I25)-2),6&lt;=N(Touchpoints!I25)-1,N(Touchpoints!I25)&gt;=2),N(Touchpoints!L25)/2,0)+IF(AND(6=1,N(Touchpoints!I25)=1),N(Touchpoints!L25),0)+IF(AND(6&gt;=N(Touchpoints!I25),6&lt;=N(Touchpoints!J25)),N(Touchpoints!H25)*N(Touchpoints!M25)/MAX(1,N(Touchpoints!J25)-N(Touchpoints!I25)+1),0)+IF(AND(6&gt;=N(Touchpoints!J25)+1,6&lt;=N(Touchpoints!J25)+2),N(Touchpoints!H25)*Parámetros!$B$10*(N(Touchpoints!N25)+N(Touchpoints!O25))/2,0),0))</f>
        <v>0</v>
      </c>
      <c r="I25" s="35" t="n">
        <f aca="false">IF(Touchpoints!B25="",0,IFERROR(IF(AND(7&gt;=MAX(1,N(Touchpoints!I25)-2),7&lt;=N(Touchpoints!I25)-1,N(Touchpoints!I25)&gt;=2),N(Touchpoints!L25)/2,0)+IF(AND(7=1,N(Touchpoints!I25)=1),N(Touchpoints!L25),0)+IF(AND(7&gt;=N(Touchpoints!I25),7&lt;=N(Touchpoints!J25)),N(Touchpoints!H25)*N(Touchpoints!M25)/MAX(1,N(Touchpoints!J25)-N(Touchpoints!I25)+1),0)+IF(AND(7&gt;=N(Touchpoints!J25)+1,7&lt;=N(Touchpoints!J25)+2),N(Touchpoints!H25)*Parámetros!$B$10*(N(Touchpoints!N25)+N(Touchpoints!O25))/2,0),0))</f>
        <v>0</v>
      </c>
      <c r="J25" s="35" t="n">
        <f aca="false">IF(Touchpoints!B25="",0,IFERROR(IF(AND(8&gt;=MAX(1,N(Touchpoints!I25)-2),8&lt;=N(Touchpoints!I25)-1,N(Touchpoints!I25)&gt;=2),N(Touchpoints!L25)/2,0)+IF(AND(8=1,N(Touchpoints!I25)=1),N(Touchpoints!L25),0)+IF(AND(8&gt;=N(Touchpoints!I25),8&lt;=N(Touchpoints!J25)),N(Touchpoints!H25)*N(Touchpoints!M25)/MAX(1,N(Touchpoints!J25)-N(Touchpoints!I25)+1),0)+IF(AND(8&gt;=N(Touchpoints!J25)+1,8&lt;=N(Touchpoints!J25)+2),N(Touchpoints!H25)*Parámetros!$B$10*(N(Touchpoints!N25)+N(Touchpoints!O25))/2,0),0))</f>
        <v>0</v>
      </c>
      <c r="K25" s="35" t="n">
        <f aca="false">IF(Touchpoints!B25="",0,IFERROR(IF(AND(9&gt;=MAX(1,N(Touchpoints!I25)-2),9&lt;=N(Touchpoints!I25)-1,N(Touchpoints!I25)&gt;=2),N(Touchpoints!L25)/2,0)+IF(AND(9=1,N(Touchpoints!I25)=1),N(Touchpoints!L25),0)+IF(AND(9&gt;=N(Touchpoints!I25),9&lt;=N(Touchpoints!J25)),N(Touchpoints!H25)*N(Touchpoints!M25)/MAX(1,N(Touchpoints!J25)-N(Touchpoints!I25)+1),0)+IF(AND(9&gt;=N(Touchpoints!J25)+1,9&lt;=N(Touchpoints!J25)+2),N(Touchpoints!H25)*Parámetros!$B$10*(N(Touchpoints!N25)+N(Touchpoints!O25))/2,0),0))</f>
        <v>0</v>
      </c>
      <c r="L25" s="35" t="n">
        <f aca="false">IF(Touchpoints!B25="",0,IFERROR(IF(AND(10&gt;=MAX(1,N(Touchpoints!I25)-2),10&lt;=N(Touchpoints!I25)-1,N(Touchpoints!I25)&gt;=2),N(Touchpoints!L25)/2,0)+IF(AND(10=1,N(Touchpoints!I25)=1),N(Touchpoints!L25),0)+IF(AND(10&gt;=N(Touchpoints!I25),10&lt;=N(Touchpoints!J25)),N(Touchpoints!H25)*N(Touchpoints!M25)/MAX(1,N(Touchpoints!J25)-N(Touchpoints!I25)+1),0)+IF(AND(10&gt;=N(Touchpoints!J25)+1,10&lt;=N(Touchpoints!J25)+2),N(Touchpoints!H25)*Parámetros!$B$10*(N(Touchpoints!N25)+N(Touchpoints!O25))/2,0),0))</f>
        <v>0</v>
      </c>
      <c r="M25" s="35" t="n">
        <f aca="false">IF(Touchpoints!B25="",0,IFERROR(IF(AND(11&gt;=MAX(1,N(Touchpoints!I25)-2),11&lt;=N(Touchpoints!I25)-1,N(Touchpoints!I25)&gt;=2),N(Touchpoints!L25)/2,0)+IF(AND(11=1,N(Touchpoints!I25)=1),N(Touchpoints!L25),0)+IF(AND(11&gt;=N(Touchpoints!I25),11&lt;=N(Touchpoints!J25)),N(Touchpoints!H25)*N(Touchpoints!M25)/MAX(1,N(Touchpoints!J25)-N(Touchpoints!I25)+1),0)+IF(AND(11&gt;=N(Touchpoints!J25)+1,11&lt;=N(Touchpoints!J25)+2),N(Touchpoints!H25)*Parámetros!$B$10*(N(Touchpoints!N25)+N(Touchpoints!O25))/2,0),0))</f>
        <v>0</v>
      </c>
      <c r="N25" s="35" t="n">
        <f aca="false">IF(Touchpoints!B25="",0,IFERROR(IF(AND(12&gt;=MAX(1,N(Touchpoints!I25)-2),12&lt;=N(Touchpoints!I25)-1,N(Touchpoints!I25)&gt;=2),N(Touchpoints!L25)/2,0)+IF(AND(12=1,N(Touchpoints!I25)=1),N(Touchpoints!L25),0)+IF(AND(12&gt;=N(Touchpoints!I25),12&lt;=N(Touchpoints!J25)),N(Touchpoints!H25)*N(Touchpoints!M25)/MAX(1,N(Touchpoints!J25)-N(Touchpoints!I25)+1),0)+IF(AND(12&gt;=N(Touchpoints!J25)+1,12&lt;=N(Touchpoints!J25)+2),N(Touchpoints!H25)*Parámetros!$B$10*(N(Touchpoints!N25)+N(Touchpoints!O25))/2,0),0))</f>
        <v>0</v>
      </c>
      <c r="O25" s="35" t="n">
        <f aca="false">IF(Touchpoints!B25="",0,IFERROR(IF(AND(13&gt;=MAX(1,N(Touchpoints!I25)-2),13&lt;=N(Touchpoints!I25)-1,N(Touchpoints!I25)&gt;=2),N(Touchpoints!L25)/2,0)+IF(AND(13=1,N(Touchpoints!I25)=1),N(Touchpoints!L25),0)+IF(AND(13&gt;=N(Touchpoints!I25),13&lt;=N(Touchpoints!J25)),N(Touchpoints!H25)*N(Touchpoints!M25)/MAX(1,N(Touchpoints!J25)-N(Touchpoints!I25)+1),0)+IF(AND(13&gt;=N(Touchpoints!J25)+1,13&lt;=N(Touchpoints!J25)+2),N(Touchpoints!H25)*Parámetros!$B$10*(N(Touchpoints!N25)+N(Touchpoints!O25))/2,0),0))</f>
        <v>0</v>
      </c>
      <c r="P25" s="35" t="n">
        <f aca="false">IF(Touchpoints!B25="",0,IFERROR(IF(AND(14&gt;=MAX(1,N(Touchpoints!I25)-2),14&lt;=N(Touchpoints!I25)-1,N(Touchpoints!I25)&gt;=2),N(Touchpoints!L25)/2,0)+IF(AND(14=1,N(Touchpoints!I25)=1),N(Touchpoints!L25),0)+IF(AND(14&gt;=N(Touchpoints!I25),14&lt;=N(Touchpoints!J25)),N(Touchpoints!H25)*N(Touchpoints!M25)/MAX(1,N(Touchpoints!J25)-N(Touchpoints!I25)+1),0)+IF(AND(14&gt;=N(Touchpoints!J25)+1,14&lt;=N(Touchpoints!J25)+2),N(Touchpoints!H25)*Parámetros!$B$10*(N(Touchpoints!N25)+N(Touchpoints!O25))/2,0),0))</f>
        <v>0</v>
      </c>
      <c r="Q25" s="35" t="n">
        <f aca="false">IF(Touchpoints!B25="",0,IFERROR(IF(AND(15&gt;=MAX(1,N(Touchpoints!I25)-2),15&lt;=N(Touchpoints!I25)-1,N(Touchpoints!I25)&gt;=2),N(Touchpoints!L25)/2,0)+IF(AND(15=1,N(Touchpoints!I25)=1),N(Touchpoints!L25),0)+IF(AND(15&gt;=N(Touchpoints!I25),15&lt;=N(Touchpoints!J25)),N(Touchpoints!H25)*N(Touchpoints!M25)/MAX(1,N(Touchpoints!J25)-N(Touchpoints!I25)+1),0)+IF(AND(15&gt;=N(Touchpoints!J25)+1,15&lt;=N(Touchpoints!J25)+2),N(Touchpoints!H25)*Parámetros!$B$10*(N(Touchpoints!N25)+N(Touchpoints!O25))/2,0),0))</f>
        <v>0</v>
      </c>
      <c r="R25" s="34" t="n">
        <f aca="false">SUM(C25:Q25)</f>
        <v>0</v>
      </c>
    </row>
    <row r="26" customFormat="false" ht="15" hidden="false" customHeight="false" outlineLevel="0" collapsed="false">
      <c r="A26" s="39" t="str">
        <f aca="false">IF(Touchpoints!A26="","",Touchpoints!A26)</f>
        <v>TP21</v>
      </c>
      <c r="B26" s="40" t="str">
        <f aca="false">IF(Touchpoints!B26="","",Touchpoints!B26)</f>
        <v/>
      </c>
      <c r="C26" s="35" t="n">
        <f aca="false">IF(Touchpoints!B26="",0,IFERROR(IF(AND(1&gt;=MAX(1,N(Touchpoints!I26)-2),1&lt;=N(Touchpoints!I26)-1,N(Touchpoints!I26)&gt;=2),N(Touchpoints!L26)/2,0)+IF(AND(1=1,N(Touchpoints!I26)=1),N(Touchpoints!L26),0)+IF(AND(1&gt;=N(Touchpoints!I26),1&lt;=N(Touchpoints!J26)),N(Touchpoints!H26)*N(Touchpoints!M26)/MAX(1,N(Touchpoints!J26)-N(Touchpoints!I26)+1),0)+IF(AND(1&gt;=N(Touchpoints!J26)+1,1&lt;=N(Touchpoints!J26)+2),N(Touchpoints!H26)*Parámetros!$B$10*(N(Touchpoints!N26)+N(Touchpoints!O26))/2,0),0))</f>
        <v>0</v>
      </c>
      <c r="D26" s="35" t="n">
        <f aca="false">IF(Touchpoints!B26="",0,IFERROR(IF(AND(2&gt;=MAX(1,N(Touchpoints!I26)-2),2&lt;=N(Touchpoints!I26)-1,N(Touchpoints!I26)&gt;=2),N(Touchpoints!L26)/2,0)+IF(AND(2=1,N(Touchpoints!I26)=1),N(Touchpoints!L26),0)+IF(AND(2&gt;=N(Touchpoints!I26),2&lt;=N(Touchpoints!J26)),N(Touchpoints!H26)*N(Touchpoints!M26)/MAX(1,N(Touchpoints!J26)-N(Touchpoints!I26)+1),0)+IF(AND(2&gt;=N(Touchpoints!J26)+1,2&lt;=N(Touchpoints!J26)+2),N(Touchpoints!H26)*Parámetros!$B$10*(N(Touchpoints!N26)+N(Touchpoints!O26))/2,0),0))</f>
        <v>0</v>
      </c>
      <c r="E26" s="35" t="n">
        <f aca="false">IF(Touchpoints!B26="",0,IFERROR(IF(AND(3&gt;=MAX(1,N(Touchpoints!I26)-2),3&lt;=N(Touchpoints!I26)-1,N(Touchpoints!I26)&gt;=2),N(Touchpoints!L26)/2,0)+IF(AND(3=1,N(Touchpoints!I26)=1),N(Touchpoints!L26),0)+IF(AND(3&gt;=N(Touchpoints!I26),3&lt;=N(Touchpoints!J26)),N(Touchpoints!H26)*N(Touchpoints!M26)/MAX(1,N(Touchpoints!J26)-N(Touchpoints!I26)+1),0)+IF(AND(3&gt;=N(Touchpoints!J26)+1,3&lt;=N(Touchpoints!J26)+2),N(Touchpoints!H26)*Parámetros!$B$10*(N(Touchpoints!N26)+N(Touchpoints!O26))/2,0),0))</f>
        <v>0</v>
      </c>
      <c r="F26" s="35" t="n">
        <f aca="false">IF(Touchpoints!B26="",0,IFERROR(IF(AND(4&gt;=MAX(1,N(Touchpoints!I26)-2),4&lt;=N(Touchpoints!I26)-1,N(Touchpoints!I26)&gt;=2),N(Touchpoints!L26)/2,0)+IF(AND(4=1,N(Touchpoints!I26)=1),N(Touchpoints!L26),0)+IF(AND(4&gt;=N(Touchpoints!I26),4&lt;=N(Touchpoints!J26)),N(Touchpoints!H26)*N(Touchpoints!M26)/MAX(1,N(Touchpoints!J26)-N(Touchpoints!I26)+1),0)+IF(AND(4&gt;=N(Touchpoints!J26)+1,4&lt;=N(Touchpoints!J26)+2),N(Touchpoints!H26)*Parámetros!$B$10*(N(Touchpoints!N26)+N(Touchpoints!O26))/2,0),0))</f>
        <v>0</v>
      </c>
      <c r="G26" s="35" t="n">
        <f aca="false">IF(Touchpoints!B26="",0,IFERROR(IF(AND(5&gt;=MAX(1,N(Touchpoints!I26)-2),5&lt;=N(Touchpoints!I26)-1,N(Touchpoints!I26)&gt;=2),N(Touchpoints!L26)/2,0)+IF(AND(5=1,N(Touchpoints!I26)=1),N(Touchpoints!L26),0)+IF(AND(5&gt;=N(Touchpoints!I26),5&lt;=N(Touchpoints!J26)),N(Touchpoints!H26)*N(Touchpoints!M26)/MAX(1,N(Touchpoints!J26)-N(Touchpoints!I26)+1),0)+IF(AND(5&gt;=N(Touchpoints!J26)+1,5&lt;=N(Touchpoints!J26)+2),N(Touchpoints!H26)*Parámetros!$B$10*(N(Touchpoints!N26)+N(Touchpoints!O26))/2,0),0))</f>
        <v>0</v>
      </c>
      <c r="H26" s="35" t="n">
        <f aca="false">IF(Touchpoints!B26="",0,IFERROR(IF(AND(6&gt;=MAX(1,N(Touchpoints!I26)-2),6&lt;=N(Touchpoints!I26)-1,N(Touchpoints!I26)&gt;=2),N(Touchpoints!L26)/2,0)+IF(AND(6=1,N(Touchpoints!I26)=1),N(Touchpoints!L26),0)+IF(AND(6&gt;=N(Touchpoints!I26),6&lt;=N(Touchpoints!J26)),N(Touchpoints!H26)*N(Touchpoints!M26)/MAX(1,N(Touchpoints!J26)-N(Touchpoints!I26)+1),0)+IF(AND(6&gt;=N(Touchpoints!J26)+1,6&lt;=N(Touchpoints!J26)+2),N(Touchpoints!H26)*Parámetros!$B$10*(N(Touchpoints!N26)+N(Touchpoints!O26))/2,0),0))</f>
        <v>0</v>
      </c>
      <c r="I26" s="35" t="n">
        <f aca="false">IF(Touchpoints!B26="",0,IFERROR(IF(AND(7&gt;=MAX(1,N(Touchpoints!I26)-2),7&lt;=N(Touchpoints!I26)-1,N(Touchpoints!I26)&gt;=2),N(Touchpoints!L26)/2,0)+IF(AND(7=1,N(Touchpoints!I26)=1),N(Touchpoints!L26),0)+IF(AND(7&gt;=N(Touchpoints!I26),7&lt;=N(Touchpoints!J26)),N(Touchpoints!H26)*N(Touchpoints!M26)/MAX(1,N(Touchpoints!J26)-N(Touchpoints!I26)+1),0)+IF(AND(7&gt;=N(Touchpoints!J26)+1,7&lt;=N(Touchpoints!J26)+2),N(Touchpoints!H26)*Parámetros!$B$10*(N(Touchpoints!N26)+N(Touchpoints!O26))/2,0),0))</f>
        <v>0</v>
      </c>
      <c r="J26" s="35" t="n">
        <f aca="false">IF(Touchpoints!B26="",0,IFERROR(IF(AND(8&gt;=MAX(1,N(Touchpoints!I26)-2),8&lt;=N(Touchpoints!I26)-1,N(Touchpoints!I26)&gt;=2),N(Touchpoints!L26)/2,0)+IF(AND(8=1,N(Touchpoints!I26)=1),N(Touchpoints!L26),0)+IF(AND(8&gt;=N(Touchpoints!I26),8&lt;=N(Touchpoints!J26)),N(Touchpoints!H26)*N(Touchpoints!M26)/MAX(1,N(Touchpoints!J26)-N(Touchpoints!I26)+1),0)+IF(AND(8&gt;=N(Touchpoints!J26)+1,8&lt;=N(Touchpoints!J26)+2),N(Touchpoints!H26)*Parámetros!$B$10*(N(Touchpoints!N26)+N(Touchpoints!O26))/2,0),0))</f>
        <v>0</v>
      </c>
      <c r="K26" s="35" t="n">
        <f aca="false">IF(Touchpoints!B26="",0,IFERROR(IF(AND(9&gt;=MAX(1,N(Touchpoints!I26)-2),9&lt;=N(Touchpoints!I26)-1,N(Touchpoints!I26)&gt;=2),N(Touchpoints!L26)/2,0)+IF(AND(9=1,N(Touchpoints!I26)=1),N(Touchpoints!L26),0)+IF(AND(9&gt;=N(Touchpoints!I26),9&lt;=N(Touchpoints!J26)),N(Touchpoints!H26)*N(Touchpoints!M26)/MAX(1,N(Touchpoints!J26)-N(Touchpoints!I26)+1),0)+IF(AND(9&gt;=N(Touchpoints!J26)+1,9&lt;=N(Touchpoints!J26)+2),N(Touchpoints!H26)*Parámetros!$B$10*(N(Touchpoints!N26)+N(Touchpoints!O26))/2,0),0))</f>
        <v>0</v>
      </c>
      <c r="L26" s="35" t="n">
        <f aca="false">IF(Touchpoints!B26="",0,IFERROR(IF(AND(10&gt;=MAX(1,N(Touchpoints!I26)-2),10&lt;=N(Touchpoints!I26)-1,N(Touchpoints!I26)&gt;=2),N(Touchpoints!L26)/2,0)+IF(AND(10=1,N(Touchpoints!I26)=1),N(Touchpoints!L26),0)+IF(AND(10&gt;=N(Touchpoints!I26),10&lt;=N(Touchpoints!J26)),N(Touchpoints!H26)*N(Touchpoints!M26)/MAX(1,N(Touchpoints!J26)-N(Touchpoints!I26)+1),0)+IF(AND(10&gt;=N(Touchpoints!J26)+1,10&lt;=N(Touchpoints!J26)+2),N(Touchpoints!H26)*Parámetros!$B$10*(N(Touchpoints!N26)+N(Touchpoints!O26))/2,0),0))</f>
        <v>0</v>
      </c>
      <c r="M26" s="35" t="n">
        <f aca="false">IF(Touchpoints!B26="",0,IFERROR(IF(AND(11&gt;=MAX(1,N(Touchpoints!I26)-2),11&lt;=N(Touchpoints!I26)-1,N(Touchpoints!I26)&gt;=2),N(Touchpoints!L26)/2,0)+IF(AND(11=1,N(Touchpoints!I26)=1),N(Touchpoints!L26),0)+IF(AND(11&gt;=N(Touchpoints!I26),11&lt;=N(Touchpoints!J26)),N(Touchpoints!H26)*N(Touchpoints!M26)/MAX(1,N(Touchpoints!J26)-N(Touchpoints!I26)+1),0)+IF(AND(11&gt;=N(Touchpoints!J26)+1,11&lt;=N(Touchpoints!J26)+2),N(Touchpoints!H26)*Parámetros!$B$10*(N(Touchpoints!N26)+N(Touchpoints!O26))/2,0),0))</f>
        <v>0</v>
      </c>
      <c r="N26" s="35" t="n">
        <f aca="false">IF(Touchpoints!B26="",0,IFERROR(IF(AND(12&gt;=MAX(1,N(Touchpoints!I26)-2),12&lt;=N(Touchpoints!I26)-1,N(Touchpoints!I26)&gt;=2),N(Touchpoints!L26)/2,0)+IF(AND(12=1,N(Touchpoints!I26)=1),N(Touchpoints!L26),0)+IF(AND(12&gt;=N(Touchpoints!I26),12&lt;=N(Touchpoints!J26)),N(Touchpoints!H26)*N(Touchpoints!M26)/MAX(1,N(Touchpoints!J26)-N(Touchpoints!I26)+1),0)+IF(AND(12&gt;=N(Touchpoints!J26)+1,12&lt;=N(Touchpoints!J26)+2),N(Touchpoints!H26)*Parámetros!$B$10*(N(Touchpoints!N26)+N(Touchpoints!O26))/2,0),0))</f>
        <v>0</v>
      </c>
      <c r="O26" s="35" t="n">
        <f aca="false">IF(Touchpoints!B26="",0,IFERROR(IF(AND(13&gt;=MAX(1,N(Touchpoints!I26)-2),13&lt;=N(Touchpoints!I26)-1,N(Touchpoints!I26)&gt;=2),N(Touchpoints!L26)/2,0)+IF(AND(13=1,N(Touchpoints!I26)=1),N(Touchpoints!L26),0)+IF(AND(13&gt;=N(Touchpoints!I26),13&lt;=N(Touchpoints!J26)),N(Touchpoints!H26)*N(Touchpoints!M26)/MAX(1,N(Touchpoints!J26)-N(Touchpoints!I26)+1),0)+IF(AND(13&gt;=N(Touchpoints!J26)+1,13&lt;=N(Touchpoints!J26)+2),N(Touchpoints!H26)*Parámetros!$B$10*(N(Touchpoints!N26)+N(Touchpoints!O26))/2,0),0))</f>
        <v>0</v>
      </c>
      <c r="P26" s="35" t="n">
        <f aca="false">IF(Touchpoints!B26="",0,IFERROR(IF(AND(14&gt;=MAX(1,N(Touchpoints!I26)-2),14&lt;=N(Touchpoints!I26)-1,N(Touchpoints!I26)&gt;=2),N(Touchpoints!L26)/2,0)+IF(AND(14=1,N(Touchpoints!I26)=1),N(Touchpoints!L26),0)+IF(AND(14&gt;=N(Touchpoints!I26),14&lt;=N(Touchpoints!J26)),N(Touchpoints!H26)*N(Touchpoints!M26)/MAX(1,N(Touchpoints!J26)-N(Touchpoints!I26)+1),0)+IF(AND(14&gt;=N(Touchpoints!J26)+1,14&lt;=N(Touchpoints!J26)+2),N(Touchpoints!H26)*Parámetros!$B$10*(N(Touchpoints!N26)+N(Touchpoints!O26))/2,0),0))</f>
        <v>0</v>
      </c>
      <c r="Q26" s="35" t="n">
        <f aca="false">IF(Touchpoints!B26="",0,IFERROR(IF(AND(15&gt;=MAX(1,N(Touchpoints!I26)-2),15&lt;=N(Touchpoints!I26)-1,N(Touchpoints!I26)&gt;=2),N(Touchpoints!L26)/2,0)+IF(AND(15=1,N(Touchpoints!I26)=1),N(Touchpoints!L26),0)+IF(AND(15&gt;=N(Touchpoints!I26),15&lt;=N(Touchpoints!J26)),N(Touchpoints!H26)*N(Touchpoints!M26)/MAX(1,N(Touchpoints!J26)-N(Touchpoints!I26)+1),0)+IF(AND(15&gt;=N(Touchpoints!J26)+1,15&lt;=N(Touchpoints!J26)+2),N(Touchpoints!H26)*Parámetros!$B$10*(N(Touchpoints!N26)+N(Touchpoints!O26))/2,0),0))</f>
        <v>0</v>
      </c>
      <c r="R26" s="34" t="n">
        <f aca="false">SUM(C26:Q26)</f>
        <v>0</v>
      </c>
    </row>
    <row r="27" customFormat="false" ht="15" hidden="false" customHeight="false" outlineLevel="0" collapsed="false">
      <c r="A27" s="39" t="str">
        <f aca="false">IF(Touchpoints!A27="","",Touchpoints!A27)</f>
        <v>TP22</v>
      </c>
      <c r="B27" s="40" t="str">
        <f aca="false">IF(Touchpoints!B27="","",Touchpoints!B27)</f>
        <v/>
      </c>
      <c r="C27" s="35" t="n">
        <f aca="false">IF(Touchpoints!B27="",0,IFERROR(IF(AND(1&gt;=MAX(1,N(Touchpoints!I27)-2),1&lt;=N(Touchpoints!I27)-1,N(Touchpoints!I27)&gt;=2),N(Touchpoints!L27)/2,0)+IF(AND(1=1,N(Touchpoints!I27)=1),N(Touchpoints!L27),0)+IF(AND(1&gt;=N(Touchpoints!I27),1&lt;=N(Touchpoints!J27)),N(Touchpoints!H27)*N(Touchpoints!M27)/MAX(1,N(Touchpoints!J27)-N(Touchpoints!I27)+1),0)+IF(AND(1&gt;=N(Touchpoints!J27)+1,1&lt;=N(Touchpoints!J27)+2),N(Touchpoints!H27)*Parámetros!$B$10*(N(Touchpoints!N27)+N(Touchpoints!O27))/2,0),0))</f>
        <v>0</v>
      </c>
      <c r="D27" s="35" t="n">
        <f aca="false">IF(Touchpoints!B27="",0,IFERROR(IF(AND(2&gt;=MAX(1,N(Touchpoints!I27)-2),2&lt;=N(Touchpoints!I27)-1,N(Touchpoints!I27)&gt;=2),N(Touchpoints!L27)/2,0)+IF(AND(2=1,N(Touchpoints!I27)=1),N(Touchpoints!L27),0)+IF(AND(2&gt;=N(Touchpoints!I27),2&lt;=N(Touchpoints!J27)),N(Touchpoints!H27)*N(Touchpoints!M27)/MAX(1,N(Touchpoints!J27)-N(Touchpoints!I27)+1),0)+IF(AND(2&gt;=N(Touchpoints!J27)+1,2&lt;=N(Touchpoints!J27)+2),N(Touchpoints!H27)*Parámetros!$B$10*(N(Touchpoints!N27)+N(Touchpoints!O27))/2,0),0))</f>
        <v>0</v>
      </c>
      <c r="E27" s="35" t="n">
        <f aca="false">IF(Touchpoints!B27="",0,IFERROR(IF(AND(3&gt;=MAX(1,N(Touchpoints!I27)-2),3&lt;=N(Touchpoints!I27)-1,N(Touchpoints!I27)&gt;=2),N(Touchpoints!L27)/2,0)+IF(AND(3=1,N(Touchpoints!I27)=1),N(Touchpoints!L27),0)+IF(AND(3&gt;=N(Touchpoints!I27),3&lt;=N(Touchpoints!J27)),N(Touchpoints!H27)*N(Touchpoints!M27)/MAX(1,N(Touchpoints!J27)-N(Touchpoints!I27)+1),0)+IF(AND(3&gt;=N(Touchpoints!J27)+1,3&lt;=N(Touchpoints!J27)+2),N(Touchpoints!H27)*Parámetros!$B$10*(N(Touchpoints!N27)+N(Touchpoints!O27))/2,0),0))</f>
        <v>0</v>
      </c>
      <c r="F27" s="35" t="n">
        <f aca="false">IF(Touchpoints!B27="",0,IFERROR(IF(AND(4&gt;=MAX(1,N(Touchpoints!I27)-2),4&lt;=N(Touchpoints!I27)-1,N(Touchpoints!I27)&gt;=2),N(Touchpoints!L27)/2,0)+IF(AND(4=1,N(Touchpoints!I27)=1),N(Touchpoints!L27),0)+IF(AND(4&gt;=N(Touchpoints!I27),4&lt;=N(Touchpoints!J27)),N(Touchpoints!H27)*N(Touchpoints!M27)/MAX(1,N(Touchpoints!J27)-N(Touchpoints!I27)+1),0)+IF(AND(4&gt;=N(Touchpoints!J27)+1,4&lt;=N(Touchpoints!J27)+2),N(Touchpoints!H27)*Parámetros!$B$10*(N(Touchpoints!N27)+N(Touchpoints!O27))/2,0),0))</f>
        <v>0</v>
      </c>
      <c r="G27" s="35" t="n">
        <f aca="false">IF(Touchpoints!B27="",0,IFERROR(IF(AND(5&gt;=MAX(1,N(Touchpoints!I27)-2),5&lt;=N(Touchpoints!I27)-1,N(Touchpoints!I27)&gt;=2),N(Touchpoints!L27)/2,0)+IF(AND(5=1,N(Touchpoints!I27)=1),N(Touchpoints!L27),0)+IF(AND(5&gt;=N(Touchpoints!I27),5&lt;=N(Touchpoints!J27)),N(Touchpoints!H27)*N(Touchpoints!M27)/MAX(1,N(Touchpoints!J27)-N(Touchpoints!I27)+1),0)+IF(AND(5&gt;=N(Touchpoints!J27)+1,5&lt;=N(Touchpoints!J27)+2),N(Touchpoints!H27)*Parámetros!$B$10*(N(Touchpoints!N27)+N(Touchpoints!O27))/2,0),0))</f>
        <v>0</v>
      </c>
      <c r="H27" s="35" t="n">
        <f aca="false">IF(Touchpoints!B27="",0,IFERROR(IF(AND(6&gt;=MAX(1,N(Touchpoints!I27)-2),6&lt;=N(Touchpoints!I27)-1,N(Touchpoints!I27)&gt;=2),N(Touchpoints!L27)/2,0)+IF(AND(6=1,N(Touchpoints!I27)=1),N(Touchpoints!L27),0)+IF(AND(6&gt;=N(Touchpoints!I27),6&lt;=N(Touchpoints!J27)),N(Touchpoints!H27)*N(Touchpoints!M27)/MAX(1,N(Touchpoints!J27)-N(Touchpoints!I27)+1),0)+IF(AND(6&gt;=N(Touchpoints!J27)+1,6&lt;=N(Touchpoints!J27)+2),N(Touchpoints!H27)*Parámetros!$B$10*(N(Touchpoints!N27)+N(Touchpoints!O27))/2,0),0))</f>
        <v>0</v>
      </c>
      <c r="I27" s="35" t="n">
        <f aca="false">IF(Touchpoints!B27="",0,IFERROR(IF(AND(7&gt;=MAX(1,N(Touchpoints!I27)-2),7&lt;=N(Touchpoints!I27)-1,N(Touchpoints!I27)&gt;=2),N(Touchpoints!L27)/2,0)+IF(AND(7=1,N(Touchpoints!I27)=1),N(Touchpoints!L27),0)+IF(AND(7&gt;=N(Touchpoints!I27),7&lt;=N(Touchpoints!J27)),N(Touchpoints!H27)*N(Touchpoints!M27)/MAX(1,N(Touchpoints!J27)-N(Touchpoints!I27)+1),0)+IF(AND(7&gt;=N(Touchpoints!J27)+1,7&lt;=N(Touchpoints!J27)+2),N(Touchpoints!H27)*Parámetros!$B$10*(N(Touchpoints!N27)+N(Touchpoints!O27))/2,0),0))</f>
        <v>0</v>
      </c>
      <c r="J27" s="35" t="n">
        <f aca="false">IF(Touchpoints!B27="",0,IFERROR(IF(AND(8&gt;=MAX(1,N(Touchpoints!I27)-2),8&lt;=N(Touchpoints!I27)-1,N(Touchpoints!I27)&gt;=2),N(Touchpoints!L27)/2,0)+IF(AND(8=1,N(Touchpoints!I27)=1),N(Touchpoints!L27),0)+IF(AND(8&gt;=N(Touchpoints!I27),8&lt;=N(Touchpoints!J27)),N(Touchpoints!H27)*N(Touchpoints!M27)/MAX(1,N(Touchpoints!J27)-N(Touchpoints!I27)+1),0)+IF(AND(8&gt;=N(Touchpoints!J27)+1,8&lt;=N(Touchpoints!J27)+2),N(Touchpoints!H27)*Parámetros!$B$10*(N(Touchpoints!N27)+N(Touchpoints!O27))/2,0),0))</f>
        <v>0</v>
      </c>
      <c r="K27" s="35" t="n">
        <f aca="false">IF(Touchpoints!B27="",0,IFERROR(IF(AND(9&gt;=MAX(1,N(Touchpoints!I27)-2),9&lt;=N(Touchpoints!I27)-1,N(Touchpoints!I27)&gt;=2),N(Touchpoints!L27)/2,0)+IF(AND(9=1,N(Touchpoints!I27)=1),N(Touchpoints!L27),0)+IF(AND(9&gt;=N(Touchpoints!I27),9&lt;=N(Touchpoints!J27)),N(Touchpoints!H27)*N(Touchpoints!M27)/MAX(1,N(Touchpoints!J27)-N(Touchpoints!I27)+1),0)+IF(AND(9&gt;=N(Touchpoints!J27)+1,9&lt;=N(Touchpoints!J27)+2),N(Touchpoints!H27)*Parámetros!$B$10*(N(Touchpoints!N27)+N(Touchpoints!O27))/2,0),0))</f>
        <v>0</v>
      </c>
      <c r="L27" s="35" t="n">
        <f aca="false">IF(Touchpoints!B27="",0,IFERROR(IF(AND(10&gt;=MAX(1,N(Touchpoints!I27)-2),10&lt;=N(Touchpoints!I27)-1,N(Touchpoints!I27)&gt;=2),N(Touchpoints!L27)/2,0)+IF(AND(10=1,N(Touchpoints!I27)=1),N(Touchpoints!L27),0)+IF(AND(10&gt;=N(Touchpoints!I27),10&lt;=N(Touchpoints!J27)),N(Touchpoints!H27)*N(Touchpoints!M27)/MAX(1,N(Touchpoints!J27)-N(Touchpoints!I27)+1),0)+IF(AND(10&gt;=N(Touchpoints!J27)+1,10&lt;=N(Touchpoints!J27)+2),N(Touchpoints!H27)*Parámetros!$B$10*(N(Touchpoints!N27)+N(Touchpoints!O27))/2,0),0))</f>
        <v>0</v>
      </c>
      <c r="M27" s="35" t="n">
        <f aca="false">IF(Touchpoints!B27="",0,IFERROR(IF(AND(11&gt;=MAX(1,N(Touchpoints!I27)-2),11&lt;=N(Touchpoints!I27)-1,N(Touchpoints!I27)&gt;=2),N(Touchpoints!L27)/2,0)+IF(AND(11=1,N(Touchpoints!I27)=1),N(Touchpoints!L27),0)+IF(AND(11&gt;=N(Touchpoints!I27),11&lt;=N(Touchpoints!J27)),N(Touchpoints!H27)*N(Touchpoints!M27)/MAX(1,N(Touchpoints!J27)-N(Touchpoints!I27)+1),0)+IF(AND(11&gt;=N(Touchpoints!J27)+1,11&lt;=N(Touchpoints!J27)+2),N(Touchpoints!H27)*Parámetros!$B$10*(N(Touchpoints!N27)+N(Touchpoints!O27))/2,0),0))</f>
        <v>0</v>
      </c>
      <c r="N27" s="35" t="n">
        <f aca="false">IF(Touchpoints!B27="",0,IFERROR(IF(AND(12&gt;=MAX(1,N(Touchpoints!I27)-2),12&lt;=N(Touchpoints!I27)-1,N(Touchpoints!I27)&gt;=2),N(Touchpoints!L27)/2,0)+IF(AND(12=1,N(Touchpoints!I27)=1),N(Touchpoints!L27),0)+IF(AND(12&gt;=N(Touchpoints!I27),12&lt;=N(Touchpoints!J27)),N(Touchpoints!H27)*N(Touchpoints!M27)/MAX(1,N(Touchpoints!J27)-N(Touchpoints!I27)+1),0)+IF(AND(12&gt;=N(Touchpoints!J27)+1,12&lt;=N(Touchpoints!J27)+2),N(Touchpoints!H27)*Parámetros!$B$10*(N(Touchpoints!N27)+N(Touchpoints!O27))/2,0),0))</f>
        <v>0</v>
      </c>
      <c r="O27" s="35" t="n">
        <f aca="false">IF(Touchpoints!B27="",0,IFERROR(IF(AND(13&gt;=MAX(1,N(Touchpoints!I27)-2),13&lt;=N(Touchpoints!I27)-1,N(Touchpoints!I27)&gt;=2),N(Touchpoints!L27)/2,0)+IF(AND(13=1,N(Touchpoints!I27)=1),N(Touchpoints!L27),0)+IF(AND(13&gt;=N(Touchpoints!I27),13&lt;=N(Touchpoints!J27)),N(Touchpoints!H27)*N(Touchpoints!M27)/MAX(1,N(Touchpoints!J27)-N(Touchpoints!I27)+1),0)+IF(AND(13&gt;=N(Touchpoints!J27)+1,13&lt;=N(Touchpoints!J27)+2),N(Touchpoints!H27)*Parámetros!$B$10*(N(Touchpoints!N27)+N(Touchpoints!O27))/2,0),0))</f>
        <v>0</v>
      </c>
      <c r="P27" s="35" t="n">
        <f aca="false">IF(Touchpoints!B27="",0,IFERROR(IF(AND(14&gt;=MAX(1,N(Touchpoints!I27)-2),14&lt;=N(Touchpoints!I27)-1,N(Touchpoints!I27)&gt;=2),N(Touchpoints!L27)/2,0)+IF(AND(14=1,N(Touchpoints!I27)=1),N(Touchpoints!L27),0)+IF(AND(14&gt;=N(Touchpoints!I27),14&lt;=N(Touchpoints!J27)),N(Touchpoints!H27)*N(Touchpoints!M27)/MAX(1,N(Touchpoints!J27)-N(Touchpoints!I27)+1),0)+IF(AND(14&gt;=N(Touchpoints!J27)+1,14&lt;=N(Touchpoints!J27)+2),N(Touchpoints!H27)*Parámetros!$B$10*(N(Touchpoints!N27)+N(Touchpoints!O27))/2,0),0))</f>
        <v>0</v>
      </c>
      <c r="Q27" s="35" t="n">
        <f aca="false">IF(Touchpoints!B27="",0,IFERROR(IF(AND(15&gt;=MAX(1,N(Touchpoints!I27)-2),15&lt;=N(Touchpoints!I27)-1,N(Touchpoints!I27)&gt;=2),N(Touchpoints!L27)/2,0)+IF(AND(15=1,N(Touchpoints!I27)=1),N(Touchpoints!L27),0)+IF(AND(15&gt;=N(Touchpoints!I27),15&lt;=N(Touchpoints!J27)),N(Touchpoints!H27)*N(Touchpoints!M27)/MAX(1,N(Touchpoints!J27)-N(Touchpoints!I27)+1),0)+IF(AND(15&gt;=N(Touchpoints!J27)+1,15&lt;=N(Touchpoints!J27)+2),N(Touchpoints!H27)*Parámetros!$B$10*(N(Touchpoints!N27)+N(Touchpoints!O27))/2,0),0))</f>
        <v>0</v>
      </c>
      <c r="R27" s="34" t="n">
        <f aca="false">SUM(C27:Q27)</f>
        <v>0</v>
      </c>
    </row>
    <row r="28" customFormat="false" ht="15" hidden="false" customHeight="false" outlineLevel="0" collapsed="false">
      <c r="A28" s="39" t="str">
        <f aca="false">IF(Touchpoints!A28="","",Touchpoints!A28)</f>
        <v>TP23</v>
      </c>
      <c r="B28" s="40" t="str">
        <f aca="false">IF(Touchpoints!B28="","",Touchpoints!B28)</f>
        <v/>
      </c>
      <c r="C28" s="35" t="n">
        <f aca="false">IF(Touchpoints!B28="",0,IFERROR(IF(AND(1&gt;=MAX(1,N(Touchpoints!I28)-2),1&lt;=N(Touchpoints!I28)-1,N(Touchpoints!I28)&gt;=2),N(Touchpoints!L28)/2,0)+IF(AND(1=1,N(Touchpoints!I28)=1),N(Touchpoints!L28),0)+IF(AND(1&gt;=N(Touchpoints!I28),1&lt;=N(Touchpoints!J28)),N(Touchpoints!H28)*N(Touchpoints!M28)/MAX(1,N(Touchpoints!J28)-N(Touchpoints!I28)+1),0)+IF(AND(1&gt;=N(Touchpoints!J28)+1,1&lt;=N(Touchpoints!J28)+2),N(Touchpoints!H28)*Parámetros!$B$10*(N(Touchpoints!N28)+N(Touchpoints!O28))/2,0),0))</f>
        <v>0</v>
      </c>
      <c r="D28" s="35" t="n">
        <f aca="false">IF(Touchpoints!B28="",0,IFERROR(IF(AND(2&gt;=MAX(1,N(Touchpoints!I28)-2),2&lt;=N(Touchpoints!I28)-1,N(Touchpoints!I28)&gt;=2),N(Touchpoints!L28)/2,0)+IF(AND(2=1,N(Touchpoints!I28)=1),N(Touchpoints!L28),0)+IF(AND(2&gt;=N(Touchpoints!I28),2&lt;=N(Touchpoints!J28)),N(Touchpoints!H28)*N(Touchpoints!M28)/MAX(1,N(Touchpoints!J28)-N(Touchpoints!I28)+1),0)+IF(AND(2&gt;=N(Touchpoints!J28)+1,2&lt;=N(Touchpoints!J28)+2),N(Touchpoints!H28)*Parámetros!$B$10*(N(Touchpoints!N28)+N(Touchpoints!O28))/2,0),0))</f>
        <v>0</v>
      </c>
      <c r="E28" s="35" t="n">
        <f aca="false">IF(Touchpoints!B28="",0,IFERROR(IF(AND(3&gt;=MAX(1,N(Touchpoints!I28)-2),3&lt;=N(Touchpoints!I28)-1,N(Touchpoints!I28)&gt;=2),N(Touchpoints!L28)/2,0)+IF(AND(3=1,N(Touchpoints!I28)=1),N(Touchpoints!L28),0)+IF(AND(3&gt;=N(Touchpoints!I28),3&lt;=N(Touchpoints!J28)),N(Touchpoints!H28)*N(Touchpoints!M28)/MAX(1,N(Touchpoints!J28)-N(Touchpoints!I28)+1),0)+IF(AND(3&gt;=N(Touchpoints!J28)+1,3&lt;=N(Touchpoints!J28)+2),N(Touchpoints!H28)*Parámetros!$B$10*(N(Touchpoints!N28)+N(Touchpoints!O28))/2,0),0))</f>
        <v>0</v>
      </c>
      <c r="F28" s="35" t="n">
        <f aca="false">IF(Touchpoints!B28="",0,IFERROR(IF(AND(4&gt;=MAX(1,N(Touchpoints!I28)-2),4&lt;=N(Touchpoints!I28)-1,N(Touchpoints!I28)&gt;=2),N(Touchpoints!L28)/2,0)+IF(AND(4=1,N(Touchpoints!I28)=1),N(Touchpoints!L28),0)+IF(AND(4&gt;=N(Touchpoints!I28),4&lt;=N(Touchpoints!J28)),N(Touchpoints!H28)*N(Touchpoints!M28)/MAX(1,N(Touchpoints!J28)-N(Touchpoints!I28)+1),0)+IF(AND(4&gt;=N(Touchpoints!J28)+1,4&lt;=N(Touchpoints!J28)+2),N(Touchpoints!H28)*Parámetros!$B$10*(N(Touchpoints!N28)+N(Touchpoints!O28))/2,0),0))</f>
        <v>0</v>
      </c>
      <c r="G28" s="35" t="n">
        <f aca="false">IF(Touchpoints!B28="",0,IFERROR(IF(AND(5&gt;=MAX(1,N(Touchpoints!I28)-2),5&lt;=N(Touchpoints!I28)-1,N(Touchpoints!I28)&gt;=2),N(Touchpoints!L28)/2,0)+IF(AND(5=1,N(Touchpoints!I28)=1),N(Touchpoints!L28),0)+IF(AND(5&gt;=N(Touchpoints!I28),5&lt;=N(Touchpoints!J28)),N(Touchpoints!H28)*N(Touchpoints!M28)/MAX(1,N(Touchpoints!J28)-N(Touchpoints!I28)+1),0)+IF(AND(5&gt;=N(Touchpoints!J28)+1,5&lt;=N(Touchpoints!J28)+2),N(Touchpoints!H28)*Parámetros!$B$10*(N(Touchpoints!N28)+N(Touchpoints!O28))/2,0),0))</f>
        <v>0</v>
      </c>
      <c r="H28" s="35" t="n">
        <f aca="false">IF(Touchpoints!B28="",0,IFERROR(IF(AND(6&gt;=MAX(1,N(Touchpoints!I28)-2),6&lt;=N(Touchpoints!I28)-1,N(Touchpoints!I28)&gt;=2),N(Touchpoints!L28)/2,0)+IF(AND(6=1,N(Touchpoints!I28)=1),N(Touchpoints!L28),0)+IF(AND(6&gt;=N(Touchpoints!I28),6&lt;=N(Touchpoints!J28)),N(Touchpoints!H28)*N(Touchpoints!M28)/MAX(1,N(Touchpoints!J28)-N(Touchpoints!I28)+1),0)+IF(AND(6&gt;=N(Touchpoints!J28)+1,6&lt;=N(Touchpoints!J28)+2),N(Touchpoints!H28)*Parámetros!$B$10*(N(Touchpoints!N28)+N(Touchpoints!O28))/2,0),0))</f>
        <v>0</v>
      </c>
      <c r="I28" s="35" t="n">
        <f aca="false">IF(Touchpoints!B28="",0,IFERROR(IF(AND(7&gt;=MAX(1,N(Touchpoints!I28)-2),7&lt;=N(Touchpoints!I28)-1,N(Touchpoints!I28)&gt;=2),N(Touchpoints!L28)/2,0)+IF(AND(7=1,N(Touchpoints!I28)=1),N(Touchpoints!L28),0)+IF(AND(7&gt;=N(Touchpoints!I28),7&lt;=N(Touchpoints!J28)),N(Touchpoints!H28)*N(Touchpoints!M28)/MAX(1,N(Touchpoints!J28)-N(Touchpoints!I28)+1),0)+IF(AND(7&gt;=N(Touchpoints!J28)+1,7&lt;=N(Touchpoints!J28)+2),N(Touchpoints!H28)*Parámetros!$B$10*(N(Touchpoints!N28)+N(Touchpoints!O28))/2,0),0))</f>
        <v>0</v>
      </c>
      <c r="J28" s="35" t="n">
        <f aca="false">IF(Touchpoints!B28="",0,IFERROR(IF(AND(8&gt;=MAX(1,N(Touchpoints!I28)-2),8&lt;=N(Touchpoints!I28)-1,N(Touchpoints!I28)&gt;=2),N(Touchpoints!L28)/2,0)+IF(AND(8=1,N(Touchpoints!I28)=1),N(Touchpoints!L28),0)+IF(AND(8&gt;=N(Touchpoints!I28),8&lt;=N(Touchpoints!J28)),N(Touchpoints!H28)*N(Touchpoints!M28)/MAX(1,N(Touchpoints!J28)-N(Touchpoints!I28)+1),0)+IF(AND(8&gt;=N(Touchpoints!J28)+1,8&lt;=N(Touchpoints!J28)+2),N(Touchpoints!H28)*Parámetros!$B$10*(N(Touchpoints!N28)+N(Touchpoints!O28))/2,0),0))</f>
        <v>0</v>
      </c>
      <c r="K28" s="35" t="n">
        <f aca="false">IF(Touchpoints!B28="",0,IFERROR(IF(AND(9&gt;=MAX(1,N(Touchpoints!I28)-2),9&lt;=N(Touchpoints!I28)-1,N(Touchpoints!I28)&gt;=2),N(Touchpoints!L28)/2,0)+IF(AND(9=1,N(Touchpoints!I28)=1),N(Touchpoints!L28),0)+IF(AND(9&gt;=N(Touchpoints!I28),9&lt;=N(Touchpoints!J28)),N(Touchpoints!H28)*N(Touchpoints!M28)/MAX(1,N(Touchpoints!J28)-N(Touchpoints!I28)+1),0)+IF(AND(9&gt;=N(Touchpoints!J28)+1,9&lt;=N(Touchpoints!J28)+2),N(Touchpoints!H28)*Parámetros!$B$10*(N(Touchpoints!N28)+N(Touchpoints!O28))/2,0),0))</f>
        <v>0</v>
      </c>
      <c r="L28" s="35" t="n">
        <f aca="false">IF(Touchpoints!B28="",0,IFERROR(IF(AND(10&gt;=MAX(1,N(Touchpoints!I28)-2),10&lt;=N(Touchpoints!I28)-1,N(Touchpoints!I28)&gt;=2),N(Touchpoints!L28)/2,0)+IF(AND(10=1,N(Touchpoints!I28)=1),N(Touchpoints!L28),0)+IF(AND(10&gt;=N(Touchpoints!I28),10&lt;=N(Touchpoints!J28)),N(Touchpoints!H28)*N(Touchpoints!M28)/MAX(1,N(Touchpoints!J28)-N(Touchpoints!I28)+1),0)+IF(AND(10&gt;=N(Touchpoints!J28)+1,10&lt;=N(Touchpoints!J28)+2),N(Touchpoints!H28)*Parámetros!$B$10*(N(Touchpoints!N28)+N(Touchpoints!O28))/2,0),0))</f>
        <v>0</v>
      </c>
      <c r="M28" s="35" t="n">
        <f aca="false">IF(Touchpoints!B28="",0,IFERROR(IF(AND(11&gt;=MAX(1,N(Touchpoints!I28)-2),11&lt;=N(Touchpoints!I28)-1,N(Touchpoints!I28)&gt;=2),N(Touchpoints!L28)/2,0)+IF(AND(11=1,N(Touchpoints!I28)=1),N(Touchpoints!L28),0)+IF(AND(11&gt;=N(Touchpoints!I28),11&lt;=N(Touchpoints!J28)),N(Touchpoints!H28)*N(Touchpoints!M28)/MAX(1,N(Touchpoints!J28)-N(Touchpoints!I28)+1),0)+IF(AND(11&gt;=N(Touchpoints!J28)+1,11&lt;=N(Touchpoints!J28)+2),N(Touchpoints!H28)*Parámetros!$B$10*(N(Touchpoints!N28)+N(Touchpoints!O28))/2,0),0))</f>
        <v>0</v>
      </c>
      <c r="N28" s="35" t="n">
        <f aca="false">IF(Touchpoints!B28="",0,IFERROR(IF(AND(12&gt;=MAX(1,N(Touchpoints!I28)-2),12&lt;=N(Touchpoints!I28)-1,N(Touchpoints!I28)&gt;=2),N(Touchpoints!L28)/2,0)+IF(AND(12=1,N(Touchpoints!I28)=1),N(Touchpoints!L28),0)+IF(AND(12&gt;=N(Touchpoints!I28),12&lt;=N(Touchpoints!J28)),N(Touchpoints!H28)*N(Touchpoints!M28)/MAX(1,N(Touchpoints!J28)-N(Touchpoints!I28)+1),0)+IF(AND(12&gt;=N(Touchpoints!J28)+1,12&lt;=N(Touchpoints!J28)+2),N(Touchpoints!H28)*Parámetros!$B$10*(N(Touchpoints!N28)+N(Touchpoints!O28))/2,0),0))</f>
        <v>0</v>
      </c>
      <c r="O28" s="35" t="n">
        <f aca="false">IF(Touchpoints!B28="",0,IFERROR(IF(AND(13&gt;=MAX(1,N(Touchpoints!I28)-2),13&lt;=N(Touchpoints!I28)-1,N(Touchpoints!I28)&gt;=2),N(Touchpoints!L28)/2,0)+IF(AND(13=1,N(Touchpoints!I28)=1),N(Touchpoints!L28),0)+IF(AND(13&gt;=N(Touchpoints!I28),13&lt;=N(Touchpoints!J28)),N(Touchpoints!H28)*N(Touchpoints!M28)/MAX(1,N(Touchpoints!J28)-N(Touchpoints!I28)+1),0)+IF(AND(13&gt;=N(Touchpoints!J28)+1,13&lt;=N(Touchpoints!J28)+2),N(Touchpoints!H28)*Parámetros!$B$10*(N(Touchpoints!N28)+N(Touchpoints!O28))/2,0),0))</f>
        <v>0</v>
      </c>
      <c r="P28" s="35" t="n">
        <f aca="false">IF(Touchpoints!B28="",0,IFERROR(IF(AND(14&gt;=MAX(1,N(Touchpoints!I28)-2),14&lt;=N(Touchpoints!I28)-1,N(Touchpoints!I28)&gt;=2),N(Touchpoints!L28)/2,0)+IF(AND(14=1,N(Touchpoints!I28)=1),N(Touchpoints!L28),0)+IF(AND(14&gt;=N(Touchpoints!I28),14&lt;=N(Touchpoints!J28)),N(Touchpoints!H28)*N(Touchpoints!M28)/MAX(1,N(Touchpoints!J28)-N(Touchpoints!I28)+1),0)+IF(AND(14&gt;=N(Touchpoints!J28)+1,14&lt;=N(Touchpoints!J28)+2),N(Touchpoints!H28)*Parámetros!$B$10*(N(Touchpoints!N28)+N(Touchpoints!O28))/2,0),0))</f>
        <v>0</v>
      </c>
      <c r="Q28" s="35" t="n">
        <f aca="false">IF(Touchpoints!B28="",0,IFERROR(IF(AND(15&gt;=MAX(1,N(Touchpoints!I28)-2),15&lt;=N(Touchpoints!I28)-1,N(Touchpoints!I28)&gt;=2),N(Touchpoints!L28)/2,0)+IF(AND(15=1,N(Touchpoints!I28)=1),N(Touchpoints!L28),0)+IF(AND(15&gt;=N(Touchpoints!I28),15&lt;=N(Touchpoints!J28)),N(Touchpoints!H28)*N(Touchpoints!M28)/MAX(1,N(Touchpoints!J28)-N(Touchpoints!I28)+1),0)+IF(AND(15&gt;=N(Touchpoints!J28)+1,15&lt;=N(Touchpoints!J28)+2),N(Touchpoints!H28)*Parámetros!$B$10*(N(Touchpoints!N28)+N(Touchpoints!O28))/2,0),0))</f>
        <v>0</v>
      </c>
      <c r="R28" s="34" t="n">
        <f aca="false">SUM(C28:Q28)</f>
        <v>0</v>
      </c>
    </row>
    <row r="29" customFormat="false" ht="15" hidden="false" customHeight="false" outlineLevel="0" collapsed="false">
      <c r="A29" s="39" t="str">
        <f aca="false">IF(Touchpoints!A29="","",Touchpoints!A29)</f>
        <v>TP24</v>
      </c>
      <c r="B29" s="40" t="str">
        <f aca="false">IF(Touchpoints!B29="","",Touchpoints!B29)</f>
        <v/>
      </c>
      <c r="C29" s="35" t="n">
        <f aca="false">IF(Touchpoints!B29="",0,IFERROR(IF(AND(1&gt;=MAX(1,N(Touchpoints!I29)-2),1&lt;=N(Touchpoints!I29)-1,N(Touchpoints!I29)&gt;=2),N(Touchpoints!L29)/2,0)+IF(AND(1=1,N(Touchpoints!I29)=1),N(Touchpoints!L29),0)+IF(AND(1&gt;=N(Touchpoints!I29),1&lt;=N(Touchpoints!J29)),N(Touchpoints!H29)*N(Touchpoints!M29)/MAX(1,N(Touchpoints!J29)-N(Touchpoints!I29)+1),0)+IF(AND(1&gt;=N(Touchpoints!J29)+1,1&lt;=N(Touchpoints!J29)+2),N(Touchpoints!H29)*Parámetros!$B$10*(N(Touchpoints!N29)+N(Touchpoints!O29))/2,0),0))</f>
        <v>0</v>
      </c>
      <c r="D29" s="35" t="n">
        <f aca="false">IF(Touchpoints!B29="",0,IFERROR(IF(AND(2&gt;=MAX(1,N(Touchpoints!I29)-2),2&lt;=N(Touchpoints!I29)-1,N(Touchpoints!I29)&gt;=2),N(Touchpoints!L29)/2,0)+IF(AND(2=1,N(Touchpoints!I29)=1),N(Touchpoints!L29),0)+IF(AND(2&gt;=N(Touchpoints!I29),2&lt;=N(Touchpoints!J29)),N(Touchpoints!H29)*N(Touchpoints!M29)/MAX(1,N(Touchpoints!J29)-N(Touchpoints!I29)+1),0)+IF(AND(2&gt;=N(Touchpoints!J29)+1,2&lt;=N(Touchpoints!J29)+2),N(Touchpoints!H29)*Parámetros!$B$10*(N(Touchpoints!N29)+N(Touchpoints!O29))/2,0),0))</f>
        <v>0</v>
      </c>
      <c r="E29" s="35" t="n">
        <f aca="false">IF(Touchpoints!B29="",0,IFERROR(IF(AND(3&gt;=MAX(1,N(Touchpoints!I29)-2),3&lt;=N(Touchpoints!I29)-1,N(Touchpoints!I29)&gt;=2),N(Touchpoints!L29)/2,0)+IF(AND(3=1,N(Touchpoints!I29)=1),N(Touchpoints!L29),0)+IF(AND(3&gt;=N(Touchpoints!I29),3&lt;=N(Touchpoints!J29)),N(Touchpoints!H29)*N(Touchpoints!M29)/MAX(1,N(Touchpoints!J29)-N(Touchpoints!I29)+1),0)+IF(AND(3&gt;=N(Touchpoints!J29)+1,3&lt;=N(Touchpoints!J29)+2),N(Touchpoints!H29)*Parámetros!$B$10*(N(Touchpoints!N29)+N(Touchpoints!O29))/2,0),0))</f>
        <v>0</v>
      </c>
      <c r="F29" s="35" t="n">
        <f aca="false">IF(Touchpoints!B29="",0,IFERROR(IF(AND(4&gt;=MAX(1,N(Touchpoints!I29)-2),4&lt;=N(Touchpoints!I29)-1,N(Touchpoints!I29)&gt;=2),N(Touchpoints!L29)/2,0)+IF(AND(4=1,N(Touchpoints!I29)=1),N(Touchpoints!L29),0)+IF(AND(4&gt;=N(Touchpoints!I29),4&lt;=N(Touchpoints!J29)),N(Touchpoints!H29)*N(Touchpoints!M29)/MAX(1,N(Touchpoints!J29)-N(Touchpoints!I29)+1),0)+IF(AND(4&gt;=N(Touchpoints!J29)+1,4&lt;=N(Touchpoints!J29)+2),N(Touchpoints!H29)*Parámetros!$B$10*(N(Touchpoints!N29)+N(Touchpoints!O29))/2,0),0))</f>
        <v>0</v>
      </c>
      <c r="G29" s="35" t="n">
        <f aca="false">IF(Touchpoints!B29="",0,IFERROR(IF(AND(5&gt;=MAX(1,N(Touchpoints!I29)-2),5&lt;=N(Touchpoints!I29)-1,N(Touchpoints!I29)&gt;=2),N(Touchpoints!L29)/2,0)+IF(AND(5=1,N(Touchpoints!I29)=1),N(Touchpoints!L29),0)+IF(AND(5&gt;=N(Touchpoints!I29),5&lt;=N(Touchpoints!J29)),N(Touchpoints!H29)*N(Touchpoints!M29)/MAX(1,N(Touchpoints!J29)-N(Touchpoints!I29)+1),0)+IF(AND(5&gt;=N(Touchpoints!J29)+1,5&lt;=N(Touchpoints!J29)+2),N(Touchpoints!H29)*Parámetros!$B$10*(N(Touchpoints!N29)+N(Touchpoints!O29))/2,0),0))</f>
        <v>0</v>
      </c>
      <c r="H29" s="35" t="n">
        <f aca="false">IF(Touchpoints!B29="",0,IFERROR(IF(AND(6&gt;=MAX(1,N(Touchpoints!I29)-2),6&lt;=N(Touchpoints!I29)-1,N(Touchpoints!I29)&gt;=2),N(Touchpoints!L29)/2,0)+IF(AND(6=1,N(Touchpoints!I29)=1),N(Touchpoints!L29),0)+IF(AND(6&gt;=N(Touchpoints!I29),6&lt;=N(Touchpoints!J29)),N(Touchpoints!H29)*N(Touchpoints!M29)/MAX(1,N(Touchpoints!J29)-N(Touchpoints!I29)+1),0)+IF(AND(6&gt;=N(Touchpoints!J29)+1,6&lt;=N(Touchpoints!J29)+2),N(Touchpoints!H29)*Parámetros!$B$10*(N(Touchpoints!N29)+N(Touchpoints!O29))/2,0),0))</f>
        <v>0</v>
      </c>
      <c r="I29" s="35" t="n">
        <f aca="false">IF(Touchpoints!B29="",0,IFERROR(IF(AND(7&gt;=MAX(1,N(Touchpoints!I29)-2),7&lt;=N(Touchpoints!I29)-1,N(Touchpoints!I29)&gt;=2),N(Touchpoints!L29)/2,0)+IF(AND(7=1,N(Touchpoints!I29)=1),N(Touchpoints!L29),0)+IF(AND(7&gt;=N(Touchpoints!I29),7&lt;=N(Touchpoints!J29)),N(Touchpoints!H29)*N(Touchpoints!M29)/MAX(1,N(Touchpoints!J29)-N(Touchpoints!I29)+1),0)+IF(AND(7&gt;=N(Touchpoints!J29)+1,7&lt;=N(Touchpoints!J29)+2),N(Touchpoints!H29)*Parámetros!$B$10*(N(Touchpoints!N29)+N(Touchpoints!O29))/2,0),0))</f>
        <v>0</v>
      </c>
      <c r="J29" s="35" t="n">
        <f aca="false">IF(Touchpoints!B29="",0,IFERROR(IF(AND(8&gt;=MAX(1,N(Touchpoints!I29)-2),8&lt;=N(Touchpoints!I29)-1,N(Touchpoints!I29)&gt;=2),N(Touchpoints!L29)/2,0)+IF(AND(8=1,N(Touchpoints!I29)=1),N(Touchpoints!L29),0)+IF(AND(8&gt;=N(Touchpoints!I29),8&lt;=N(Touchpoints!J29)),N(Touchpoints!H29)*N(Touchpoints!M29)/MAX(1,N(Touchpoints!J29)-N(Touchpoints!I29)+1),0)+IF(AND(8&gt;=N(Touchpoints!J29)+1,8&lt;=N(Touchpoints!J29)+2),N(Touchpoints!H29)*Parámetros!$B$10*(N(Touchpoints!N29)+N(Touchpoints!O29))/2,0),0))</f>
        <v>0</v>
      </c>
      <c r="K29" s="35" t="n">
        <f aca="false">IF(Touchpoints!B29="",0,IFERROR(IF(AND(9&gt;=MAX(1,N(Touchpoints!I29)-2),9&lt;=N(Touchpoints!I29)-1,N(Touchpoints!I29)&gt;=2),N(Touchpoints!L29)/2,0)+IF(AND(9=1,N(Touchpoints!I29)=1),N(Touchpoints!L29),0)+IF(AND(9&gt;=N(Touchpoints!I29),9&lt;=N(Touchpoints!J29)),N(Touchpoints!H29)*N(Touchpoints!M29)/MAX(1,N(Touchpoints!J29)-N(Touchpoints!I29)+1),0)+IF(AND(9&gt;=N(Touchpoints!J29)+1,9&lt;=N(Touchpoints!J29)+2),N(Touchpoints!H29)*Parámetros!$B$10*(N(Touchpoints!N29)+N(Touchpoints!O29))/2,0),0))</f>
        <v>0</v>
      </c>
      <c r="L29" s="35" t="n">
        <f aca="false">IF(Touchpoints!B29="",0,IFERROR(IF(AND(10&gt;=MAX(1,N(Touchpoints!I29)-2),10&lt;=N(Touchpoints!I29)-1,N(Touchpoints!I29)&gt;=2),N(Touchpoints!L29)/2,0)+IF(AND(10=1,N(Touchpoints!I29)=1),N(Touchpoints!L29),0)+IF(AND(10&gt;=N(Touchpoints!I29),10&lt;=N(Touchpoints!J29)),N(Touchpoints!H29)*N(Touchpoints!M29)/MAX(1,N(Touchpoints!J29)-N(Touchpoints!I29)+1),0)+IF(AND(10&gt;=N(Touchpoints!J29)+1,10&lt;=N(Touchpoints!J29)+2),N(Touchpoints!H29)*Parámetros!$B$10*(N(Touchpoints!N29)+N(Touchpoints!O29))/2,0),0))</f>
        <v>0</v>
      </c>
      <c r="M29" s="35" t="n">
        <f aca="false">IF(Touchpoints!B29="",0,IFERROR(IF(AND(11&gt;=MAX(1,N(Touchpoints!I29)-2),11&lt;=N(Touchpoints!I29)-1,N(Touchpoints!I29)&gt;=2),N(Touchpoints!L29)/2,0)+IF(AND(11=1,N(Touchpoints!I29)=1),N(Touchpoints!L29),0)+IF(AND(11&gt;=N(Touchpoints!I29),11&lt;=N(Touchpoints!J29)),N(Touchpoints!H29)*N(Touchpoints!M29)/MAX(1,N(Touchpoints!J29)-N(Touchpoints!I29)+1),0)+IF(AND(11&gt;=N(Touchpoints!J29)+1,11&lt;=N(Touchpoints!J29)+2),N(Touchpoints!H29)*Parámetros!$B$10*(N(Touchpoints!N29)+N(Touchpoints!O29))/2,0),0))</f>
        <v>0</v>
      </c>
      <c r="N29" s="35" t="n">
        <f aca="false">IF(Touchpoints!B29="",0,IFERROR(IF(AND(12&gt;=MAX(1,N(Touchpoints!I29)-2),12&lt;=N(Touchpoints!I29)-1,N(Touchpoints!I29)&gt;=2),N(Touchpoints!L29)/2,0)+IF(AND(12=1,N(Touchpoints!I29)=1),N(Touchpoints!L29),0)+IF(AND(12&gt;=N(Touchpoints!I29),12&lt;=N(Touchpoints!J29)),N(Touchpoints!H29)*N(Touchpoints!M29)/MAX(1,N(Touchpoints!J29)-N(Touchpoints!I29)+1),0)+IF(AND(12&gt;=N(Touchpoints!J29)+1,12&lt;=N(Touchpoints!J29)+2),N(Touchpoints!H29)*Parámetros!$B$10*(N(Touchpoints!N29)+N(Touchpoints!O29))/2,0),0))</f>
        <v>0</v>
      </c>
      <c r="O29" s="35" t="n">
        <f aca="false">IF(Touchpoints!B29="",0,IFERROR(IF(AND(13&gt;=MAX(1,N(Touchpoints!I29)-2),13&lt;=N(Touchpoints!I29)-1,N(Touchpoints!I29)&gt;=2),N(Touchpoints!L29)/2,0)+IF(AND(13=1,N(Touchpoints!I29)=1),N(Touchpoints!L29),0)+IF(AND(13&gt;=N(Touchpoints!I29),13&lt;=N(Touchpoints!J29)),N(Touchpoints!H29)*N(Touchpoints!M29)/MAX(1,N(Touchpoints!J29)-N(Touchpoints!I29)+1),0)+IF(AND(13&gt;=N(Touchpoints!J29)+1,13&lt;=N(Touchpoints!J29)+2),N(Touchpoints!H29)*Parámetros!$B$10*(N(Touchpoints!N29)+N(Touchpoints!O29))/2,0),0))</f>
        <v>0</v>
      </c>
      <c r="P29" s="35" t="n">
        <f aca="false">IF(Touchpoints!B29="",0,IFERROR(IF(AND(14&gt;=MAX(1,N(Touchpoints!I29)-2),14&lt;=N(Touchpoints!I29)-1,N(Touchpoints!I29)&gt;=2),N(Touchpoints!L29)/2,0)+IF(AND(14=1,N(Touchpoints!I29)=1),N(Touchpoints!L29),0)+IF(AND(14&gt;=N(Touchpoints!I29),14&lt;=N(Touchpoints!J29)),N(Touchpoints!H29)*N(Touchpoints!M29)/MAX(1,N(Touchpoints!J29)-N(Touchpoints!I29)+1),0)+IF(AND(14&gt;=N(Touchpoints!J29)+1,14&lt;=N(Touchpoints!J29)+2),N(Touchpoints!H29)*Parámetros!$B$10*(N(Touchpoints!N29)+N(Touchpoints!O29))/2,0),0))</f>
        <v>0</v>
      </c>
      <c r="Q29" s="35" t="n">
        <f aca="false">IF(Touchpoints!B29="",0,IFERROR(IF(AND(15&gt;=MAX(1,N(Touchpoints!I29)-2),15&lt;=N(Touchpoints!I29)-1,N(Touchpoints!I29)&gt;=2),N(Touchpoints!L29)/2,0)+IF(AND(15=1,N(Touchpoints!I29)=1),N(Touchpoints!L29),0)+IF(AND(15&gt;=N(Touchpoints!I29),15&lt;=N(Touchpoints!J29)),N(Touchpoints!H29)*N(Touchpoints!M29)/MAX(1,N(Touchpoints!J29)-N(Touchpoints!I29)+1),0)+IF(AND(15&gt;=N(Touchpoints!J29)+1,15&lt;=N(Touchpoints!J29)+2),N(Touchpoints!H29)*Parámetros!$B$10*(N(Touchpoints!N29)+N(Touchpoints!O29))/2,0),0))</f>
        <v>0</v>
      </c>
      <c r="R29" s="34" t="n">
        <f aca="false">SUM(C29:Q29)</f>
        <v>0</v>
      </c>
    </row>
    <row r="30" customFormat="false" ht="15" hidden="false" customHeight="false" outlineLevel="0" collapsed="false">
      <c r="A30" s="39" t="str">
        <f aca="false">IF(Touchpoints!A30="","",Touchpoints!A30)</f>
        <v>TP25</v>
      </c>
      <c r="B30" s="40" t="str">
        <f aca="false">IF(Touchpoints!B30="","",Touchpoints!B30)</f>
        <v/>
      </c>
      <c r="C30" s="35" t="n">
        <f aca="false">IF(Touchpoints!B30="",0,IFERROR(IF(AND(1&gt;=MAX(1,N(Touchpoints!I30)-2),1&lt;=N(Touchpoints!I30)-1,N(Touchpoints!I30)&gt;=2),N(Touchpoints!L30)/2,0)+IF(AND(1=1,N(Touchpoints!I30)=1),N(Touchpoints!L30),0)+IF(AND(1&gt;=N(Touchpoints!I30),1&lt;=N(Touchpoints!J30)),N(Touchpoints!H30)*N(Touchpoints!M30)/MAX(1,N(Touchpoints!J30)-N(Touchpoints!I30)+1),0)+IF(AND(1&gt;=N(Touchpoints!J30)+1,1&lt;=N(Touchpoints!J30)+2),N(Touchpoints!H30)*Parámetros!$B$10*(N(Touchpoints!N30)+N(Touchpoints!O30))/2,0),0))</f>
        <v>0</v>
      </c>
      <c r="D30" s="35" t="n">
        <f aca="false">IF(Touchpoints!B30="",0,IFERROR(IF(AND(2&gt;=MAX(1,N(Touchpoints!I30)-2),2&lt;=N(Touchpoints!I30)-1,N(Touchpoints!I30)&gt;=2),N(Touchpoints!L30)/2,0)+IF(AND(2=1,N(Touchpoints!I30)=1),N(Touchpoints!L30),0)+IF(AND(2&gt;=N(Touchpoints!I30),2&lt;=N(Touchpoints!J30)),N(Touchpoints!H30)*N(Touchpoints!M30)/MAX(1,N(Touchpoints!J30)-N(Touchpoints!I30)+1),0)+IF(AND(2&gt;=N(Touchpoints!J30)+1,2&lt;=N(Touchpoints!J30)+2),N(Touchpoints!H30)*Parámetros!$B$10*(N(Touchpoints!N30)+N(Touchpoints!O30))/2,0),0))</f>
        <v>0</v>
      </c>
      <c r="E30" s="35" t="n">
        <f aca="false">IF(Touchpoints!B30="",0,IFERROR(IF(AND(3&gt;=MAX(1,N(Touchpoints!I30)-2),3&lt;=N(Touchpoints!I30)-1,N(Touchpoints!I30)&gt;=2),N(Touchpoints!L30)/2,0)+IF(AND(3=1,N(Touchpoints!I30)=1),N(Touchpoints!L30),0)+IF(AND(3&gt;=N(Touchpoints!I30),3&lt;=N(Touchpoints!J30)),N(Touchpoints!H30)*N(Touchpoints!M30)/MAX(1,N(Touchpoints!J30)-N(Touchpoints!I30)+1),0)+IF(AND(3&gt;=N(Touchpoints!J30)+1,3&lt;=N(Touchpoints!J30)+2),N(Touchpoints!H30)*Parámetros!$B$10*(N(Touchpoints!N30)+N(Touchpoints!O30))/2,0),0))</f>
        <v>0</v>
      </c>
      <c r="F30" s="35" t="n">
        <f aca="false">IF(Touchpoints!B30="",0,IFERROR(IF(AND(4&gt;=MAX(1,N(Touchpoints!I30)-2),4&lt;=N(Touchpoints!I30)-1,N(Touchpoints!I30)&gt;=2),N(Touchpoints!L30)/2,0)+IF(AND(4=1,N(Touchpoints!I30)=1),N(Touchpoints!L30),0)+IF(AND(4&gt;=N(Touchpoints!I30),4&lt;=N(Touchpoints!J30)),N(Touchpoints!H30)*N(Touchpoints!M30)/MAX(1,N(Touchpoints!J30)-N(Touchpoints!I30)+1),0)+IF(AND(4&gt;=N(Touchpoints!J30)+1,4&lt;=N(Touchpoints!J30)+2),N(Touchpoints!H30)*Parámetros!$B$10*(N(Touchpoints!N30)+N(Touchpoints!O30))/2,0),0))</f>
        <v>0</v>
      </c>
      <c r="G30" s="35" t="n">
        <f aca="false">IF(Touchpoints!B30="",0,IFERROR(IF(AND(5&gt;=MAX(1,N(Touchpoints!I30)-2),5&lt;=N(Touchpoints!I30)-1,N(Touchpoints!I30)&gt;=2),N(Touchpoints!L30)/2,0)+IF(AND(5=1,N(Touchpoints!I30)=1),N(Touchpoints!L30),0)+IF(AND(5&gt;=N(Touchpoints!I30),5&lt;=N(Touchpoints!J30)),N(Touchpoints!H30)*N(Touchpoints!M30)/MAX(1,N(Touchpoints!J30)-N(Touchpoints!I30)+1),0)+IF(AND(5&gt;=N(Touchpoints!J30)+1,5&lt;=N(Touchpoints!J30)+2),N(Touchpoints!H30)*Parámetros!$B$10*(N(Touchpoints!N30)+N(Touchpoints!O30))/2,0),0))</f>
        <v>0</v>
      </c>
      <c r="H30" s="35" t="n">
        <f aca="false">IF(Touchpoints!B30="",0,IFERROR(IF(AND(6&gt;=MAX(1,N(Touchpoints!I30)-2),6&lt;=N(Touchpoints!I30)-1,N(Touchpoints!I30)&gt;=2),N(Touchpoints!L30)/2,0)+IF(AND(6=1,N(Touchpoints!I30)=1),N(Touchpoints!L30),0)+IF(AND(6&gt;=N(Touchpoints!I30),6&lt;=N(Touchpoints!J30)),N(Touchpoints!H30)*N(Touchpoints!M30)/MAX(1,N(Touchpoints!J30)-N(Touchpoints!I30)+1),0)+IF(AND(6&gt;=N(Touchpoints!J30)+1,6&lt;=N(Touchpoints!J30)+2),N(Touchpoints!H30)*Parámetros!$B$10*(N(Touchpoints!N30)+N(Touchpoints!O30))/2,0),0))</f>
        <v>0</v>
      </c>
      <c r="I30" s="35" t="n">
        <f aca="false">IF(Touchpoints!B30="",0,IFERROR(IF(AND(7&gt;=MAX(1,N(Touchpoints!I30)-2),7&lt;=N(Touchpoints!I30)-1,N(Touchpoints!I30)&gt;=2),N(Touchpoints!L30)/2,0)+IF(AND(7=1,N(Touchpoints!I30)=1),N(Touchpoints!L30),0)+IF(AND(7&gt;=N(Touchpoints!I30),7&lt;=N(Touchpoints!J30)),N(Touchpoints!H30)*N(Touchpoints!M30)/MAX(1,N(Touchpoints!J30)-N(Touchpoints!I30)+1),0)+IF(AND(7&gt;=N(Touchpoints!J30)+1,7&lt;=N(Touchpoints!J30)+2),N(Touchpoints!H30)*Parámetros!$B$10*(N(Touchpoints!N30)+N(Touchpoints!O30))/2,0),0))</f>
        <v>0</v>
      </c>
      <c r="J30" s="35" t="n">
        <f aca="false">IF(Touchpoints!B30="",0,IFERROR(IF(AND(8&gt;=MAX(1,N(Touchpoints!I30)-2),8&lt;=N(Touchpoints!I30)-1,N(Touchpoints!I30)&gt;=2),N(Touchpoints!L30)/2,0)+IF(AND(8=1,N(Touchpoints!I30)=1),N(Touchpoints!L30),0)+IF(AND(8&gt;=N(Touchpoints!I30),8&lt;=N(Touchpoints!J30)),N(Touchpoints!H30)*N(Touchpoints!M30)/MAX(1,N(Touchpoints!J30)-N(Touchpoints!I30)+1),0)+IF(AND(8&gt;=N(Touchpoints!J30)+1,8&lt;=N(Touchpoints!J30)+2),N(Touchpoints!H30)*Parámetros!$B$10*(N(Touchpoints!N30)+N(Touchpoints!O30))/2,0),0))</f>
        <v>0</v>
      </c>
      <c r="K30" s="35" t="n">
        <f aca="false">IF(Touchpoints!B30="",0,IFERROR(IF(AND(9&gt;=MAX(1,N(Touchpoints!I30)-2),9&lt;=N(Touchpoints!I30)-1,N(Touchpoints!I30)&gt;=2),N(Touchpoints!L30)/2,0)+IF(AND(9=1,N(Touchpoints!I30)=1),N(Touchpoints!L30),0)+IF(AND(9&gt;=N(Touchpoints!I30),9&lt;=N(Touchpoints!J30)),N(Touchpoints!H30)*N(Touchpoints!M30)/MAX(1,N(Touchpoints!J30)-N(Touchpoints!I30)+1),0)+IF(AND(9&gt;=N(Touchpoints!J30)+1,9&lt;=N(Touchpoints!J30)+2),N(Touchpoints!H30)*Parámetros!$B$10*(N(Touchpoints!N30)+N(Touchpoints!O30))/2,0),0))</f>
        <v>0</v>
      </c>
      <c r="L30" s="35" t="n">
        <f aca="false">IF(Touchpoints!B30="",0,IFERROR(IF(AND(10&gt;=MAX(1,N(Touchpoints!I30)-2),10&lt;=N(Touchpoints!I30)-1,N(Touchpoints!I30)&gt;=2),N(Touchpoints!L30)/2,0)+IF(AND(10=1,N(Touchpoints!I30)=1),N(Touchpoints!L30),0)+IF(AND(10&gt;=N(Touchpoints!I30),10&lt;=N(Touchpoints!J30)),N(Touchpoints!H30)*N(Touchpoints!M30)/MAX(1,N(Touchpoints!J30)-N(Touchpoints!I30)+1),0)+IF(AND(10&gt;=N(Touchpoints!J30)+1,10&lt;=N(Touchpoints!J30)+2),N(Touchpoints!H30)*Parámetros!$B$10*(N(Touchpoints!N30)+N(Touchpoints!O30))/2,0),0))</f>
        <v>0</v>
      </c>
      <c r="M30" s="35" t="n">
        <f aca="false">IF(Touchpoints!B30="",0,IFERROR(IF(AND(11&gt;=MAX(1,N(Touchpoints!I30)-2),11&lt;=N(Touchpoints!I30)-1,N(Touchpoints!I30)&gt;=2),N(Touchpoints!L30)/2,0)+IF(AND(11=1,N(Touchpoints!I30)=1),N(Touchpoints!L30),0)+IF(AND(11&gt;=N(Touchpoints!I30),11&lt;=N(Touchpoints!J30)),N(Touchpoints!H30)*N(Touchpoints!M30)/MAX(1,N(Touchpoints!J30)-N(Touchpoints!I30)+1),0)+IF(AND(11&gt;=N(Touchpoints!J30)+1,11&lt;=N(Touchpoints!J30)+2),N(Touchpoints!H30)*Parámetros!$B$10*(N(Touchpoints!N30)+N(Touchpoints!O30))/2,0),0))</f>
        <v>0</v>
      </c>
      <c r="N30" s="35" t="n">
        <f aca="false">IF(Touchpoints!B30="",0,IFERROR(IF(AND(12&gt;=MAX(1,N(Touchpoints!I30)-2),12&lt;=N(Touchpoints!I30)-1,N(Touchpoints!I30)&gt;=2),N(Touchpoints!L30)/2,0)+IF(AND(12=1,N(Touchpoints!I30)=1),N(Touchpoints!L30),0)+IF(AND(12&gt;=N(Touchpoints!I30),12&lt;=N(Touchpoints!J30)),N(Touchpoints!H30)*N(Touchpoints!M30)/MAX(1,N(Touchpoints!J30)-N(Touchpoints!I30)+1),0)+IF(AND(12&gt;=N(Touchpoints!J30)+1,12&lt;=N(Touchpoints!J30)+2),N(Touchpoints!H30)*Parámetros!$B$10*(N(Touchpoints!N30)+N(Touchpoints!O30))/2,0),0))</f>
        <v>0</v>
      </c>
      <c r="O30" s="35" t="n">
        <f aca="false">IF(Touchpoints!B30="",0,IFERROR(IF(AND(13&gt;=MAX(1,N(Touchpoints!I30)-2),13&lt;=N(Touchpoints!I30)-1,N(Touchpoints!I30)&gt;=2),N(Touchpoints!L30)/2,0)+IF(AND(13=1,N(Touchpoints!I30)=1),N(Touchpoints!L30),0)+IF(AND(13&gt;=N(Touchpoints!I30),13&lt;=N(Touchpoints!J30)),N(Touchpoints!H30)*N(Touchpoints!M30)/MAX(1,N(Touchpoints!J30)-N(Touchpoints!I30)+1),0)+IF(AND(13&gt;=N(Touchpoints!J30)+1,13&lt;=N(Touchpoints!J30)+2),N(Touchpoints!H30)*Parámetros!$B$10*(N(Touchpoints!N30)+N(Touchpoints!O30))/2,0),0))</f>
        <v>0</v>
      </c>
      <c r="P30" s="35" t="n">
        <f aca="false">IF(Touchpoints!B30="",0,IFERROR(IF(AND(14&gt;=MAX(1,N(Touchpoints!I30)-2),14&lt;=N(Touchpoints!I30)-1,N(Touchpoints!I30)&gt;=2),N(Touchpoints!L30)/2,0)+IF(AND(14=1,N(Touchpoints!I30)=1),N(Touchpoints!L30),0)+IF(AND(14&gt;=N(Touchpoints!I30),14&lt;=N(Touchpoints!J30)),N(Touchpoints!H30)*N(Touchpoints!M30)/MAX(1,N(Touchpoints!J30)-N(Touchpoints!I30)+1),0)+IF(AND(14&gt;=N(Touchpoints!J30)+1,14&lt;=N(Touchpoints!J30)+2),N(Touchpoints!H30)*Parámetros!$B$10*(N(Touchpoints!N30)+N(Touchpoints!O30))/2,0),0))</f>
        <v>0</v>
      </c>
      <c r="Q30" s="35" t="n">
        <f aca="false">IF(Touchpoints!B30="",0,IFERROR(IF(AND(15&gt;=MAX(1,N(Touchpoints!I30)-2),15&lt;=N(Touchpoints!I30)-1,N(Touchpoints!I30)&gt;=2),N(Touchpoints!L30)/2,0)+IF(AND(15=1,N(Touchpoints!I30)=1),N(Touchpoints!L30),0)+IF(AND(15&gt;=N(Touchpoints!I30),15&lt;=N(Touchpoints!J30)),N(Touchpoints!H30)*N(Touchpoints!M30)/MAX(1,N(Touchpoints!J30)-N(Touchpoints!I30)+1),0)+IF(AND(15&gt;=N(Touchpoints!J30)+1,15&lt;=N(Touchpoints!J30)+2),N(Touchpoints!H30)*Parámetros!$B$10*(N(Touchpoints!N30)+N(Touchpoints!O30))/2,0),0))</f>
        <v>0</v>
      </c>
      <c r="R30" s="34" t="n">
        <f aca="false">SUM(C30:Q30)</f>
        <v>0</v>
      </c>
    </row>
    <row r="31" customFormat="false" ht="15" hidden="false" customHeight="false" outlineLevel="0" collapsed="false">
      <c r="A31" s="6" t="s">
        <v>266</v>
      </c>
      <c r="B31" s="49" t="s">
        <v>267</v>
      </c>
      <c r="C31" s="37" t="n">
        <f aca="false">SUM(C6:C30)</f>
        <v>3.25</v>
      </c>
      <c r="D31" s="37" t="n">
        <f aca="false">SUM(D6:D30)</f>
        <v>7.73076923076923</v>
      </c>
      <c r="E31" s="37" t="n">
        <f aca="false">SUM(E6:E30)</f>
        <v>7.73076923076923</v>
      </c>
      <c r="F31" s="37" t="n">
        <f aca="false">SUM(F6:F30)</f>
        <v>0.980769230769231</v>
      </c>
      <c r="G31" s="37" t="n">
        <f aca="false">SUM(G6:G30)</f>
        <v>18.4807692307692</v>
      </c>
      <c r="H31" s="37" t="n">
        <f aca="false">SUM(H6:H30)</f>
        <v>21.6752136752137</v>
      </c>
      <c r="I31" s="37" t="n">
        <f aca="false">SUM(I6:I30)</f>
        <v>3.67521367521368</v>
      </c>
      <c r="J31" s="37" t="n">
        <f aca="false">SUM(J6:J30)</f>
        <v>4.17521367521368</v>
      </c>
      <c r="K31" s="37" t="n">
        <f aca="false">SUM(K6:K30)</f>
        <v>12.1752136752137</v>
      </c>
      <c r="L31" s="37" t="n">
        <f aca="false">SUM(L6:L30)</f>
        <v>11.1752136752137</v>
      </c>
      <c r="M31" s="37" t="n">
        <f aca="false">SUM(M6:M30)</f>
        <v>20.1752136752137</v>
      </c>
      <c r="N31" s="37" t="n">
        <f aca="false">SUM(N6:N30)</f>
        <v>20.1752136752137</v>
      </c>
      <c r="O31" s="37" t="n">
        <f aca="false">SUM(O6:O30)</f>
        <v>5.17521367521368</v>
      </c>
      <c r="P31" s="37" t="n">
        <f aca="false">SUM(P6:P30)</f>
        <v>30.6752136752137</v>
      </c>
      <c r="Q31" s="37" t="n">
        <f aca="false">SUM(Q6:Q30)</f>
        <v>58</v>
      </c>
      <c r="R31" s="37" t="n">
        <f aca="false">SUM(C31:Q31)</f>
        <v>225.25</v>
      </c>
    </row>
    <row r="33" customFormat="false" ht="19.5" hidden="false" customHeight="true" outlineLevel="0" collapsed="false">
      <c r="A33" s="50" t="s">
        <v>114</v>
      </c>
      <c r="B33" s="50"/>
      <c r="C33" s="50"/>
      <c r="D33" s="50"/>
      <c r="E33" s="50"/>
      <c r="F33" s="50"/>
      <c r="G33" s="50"/>
      <c r="H33" s="50"/>
      <c r="I33" s="50"/>
      <c r="J33" s="50"/>
      <c r="K33" s="50"/>
      <c r="L33" s="50"/>
      <c r="M33" s="50"/>
      <c r="N33" s="50"/>
      <c r="O33" s="50"/>
      <c r="P33" s="50"/>
      <c r="Q33" s="50"/>
      <c r="R33" s="50"/>
    </row>
    <row r="34" customFormat="false" ht="15" hidden="false" customHeight="false" outlineLevel="0" collapsed="false">
      <c r="A34" s="6" t="s">
        <v>65</v>
      </c>
      <c r="B34" s="6" t="s">
        <v>66</v>
      </c>
      <c r="C34" s="6" t="s">
        <v>250</v>
      </c>
      <c r="D34" s="6" t="s">
        <v>251</v>
      </c>
      <c r="E34" s="6" t="s">
        <v>252</v>
      </c>
      <c r="F34" s="6" t="s">
        <v>253</v>
      </c>
      <c r="G34" s="6" t="s">
        <v>254</v>
      </c>
      <c r="H34" s="6" t="s">
        <v>255</v>
      </c>
      <c r="I34" s="6" t="s">
        <v>256</v>
      </c>
      <c r="J34" s="6" t="s">
        <v>257</v>
      </c>
      <c r="K34" s="6" t="s">
        <v>258</v>
      </c>
      <c r="L34" s="6" t="s">
        <v>259</v>
      </c>
      <c r="M34" s="6" t="s">
        <v>260</v>
      </c>
      <c r="N34" s="6" t="s">
        <v>261</v>
      </c>
      <c r="O34" s="6" t="s">
        <v>262</v>
      </c>
      <c r="P34" s="6" t="s">
        <v>263</v>
      </c>
      <c r="Q34" s="6" t="s">
        <v>264</v>
      </c>
      <c r="R34" s="6" t="s">
        <v>265</v>
      </c>
    </row>
    <row r="35" customFormat="false" ht="23.85" hidden="false" customHeight="false" outlineLevel="0" collapsed="false">
      <c r="A35" s="39" t="str">
        <f aca="false">IF(Touchpoints!A6="","",Touchpoints!A6)</f>
        <v>TP1</v>
      </c>
      <c r="B35" s="40" t="str">
        <f aca="false">IF(Touchpoints!B6="","",Touchpoints!B6)</f>
        <v>Prueba diagnóstica de conceptos previos</v>
      </c>
      <c r="C35" s="35" t="n">
        <f aca="false">IF(Touchpoints!B6="",0,IFERROR(IF(AND(1&gt;=MAX(1,N(Touchpoints!I6)-2),1&lt;=N(Touchpoints!I6)-1,N(Touchpoints!I6)&gt;=2),IF(Touchpoints!Q6="",N(Touchpoints!L6),N(Touchpoints!Q6))/2,0)+IF(AND(1=1,N(Touchpoints!I6)=1),IF(Touchpoints!Q6="",N(Touchpoints!L6),N(Touchpoints!Q6)),0)+IF(AND(1&gt;=N(Touchpoints!I6),1&lt;=N(Touchpoints!J6)),N(Touchpoints!H6)*IF(Touchpoints!R6="",N(Touchpoints!M6),N(Touchpoints!R6))/MAX(1,N(Touchpoints!J6)-N(Touchpoints!I6)+1),0)+IF(AND(1&gt;=N(Touchpoints!J6)+1,1&lt;=N(Touchpoints!J6)+2),N(Touchpoints!H6)*Parámetros!$B$10*(IF(Touchpoints!S6="",N(Touchpoints!N6),N(Touchpoints!S6))+IF(Touchpoints!T6="",N(Touchpoints!O6),N(Touchpoints!T6)))/2,0),0))</f>
        <v>2.5</v>
      </c>
      <c r="D35" s="35" t="n">
        <f aca="false">IF(Touchpoints!B6="",0,IFERROR(IF(AND(2&gt;=MAX(1,N(Touchpoints!I6)-2),2&lt;=N(Touchpoints!I6)-1,N(Touchpoints!I6)&gt;=2),IF(Touchpoints!Q6="",N(Touchpoints!L6),N(Touchpoints!Q6))/2,0)+IF(AND(2=1,N(Touchpoints!I6)=1),IF(Touchpoints!Q6="",N(Touchpoints!L6),N(Touchpoints!Q6)),0)+IF(AND(2&gt;=N(Touchpoints!I6),2&lt;=N(Touchpoints!J6)),N(Touchpoints!H6)*IF(Touchpoints!R6="",N(Touchpoints!M6),N(Touchpoints!R6))/MAX(1,N(Touchpoints!J6)-N(Touchpoints!I6)+1),0)+IF(AND(2&gt;=N(Touchpoints!J6)+1,2&lt;=N(Touchpoints!J6)+2),N(Touchpoints!H6)*Parámetros!$B$10*(IF(Touchpoints!S6="",N(Touchpoints!N6),N(Touchpoints!S6))+IF(Touchpoints!T6="",N(Touchpoints!O6),N(Touchpoints!T6)))/2,0),0))</f>
        <v>4</v>
      </c>
      <c r="E35" s="35" t="n">
        <f aca="false">IF(Touchpoints!B6="",0,IFERROR(IF(AND(3&gt;=MAX(1,N(Touchpoints!I6)-2),3&lt;=N(Touchpoints!I6)-1,N(Touchpoints!I6)&gt;=2),IF(Touchpoints!Q6="",N(Touchpoints!L6),N(Touchpoints!Q6))/2,0)+IF(AND(3=1,N(Touchpoints!I6)=1),IF(Touchpoints!Q6="",N(Touchpoints!L6),N(Touchpoints!Q6)),0)+IF(AND(3&gt;=N(Touchpoints!I6),3&lt;=N(Touchpoints!J6)),N(Touchpoints!H6)*IF(Touchpoints!R6="",N(Touchpoints!M6),N(Touchpoints!R6))/MAX(1,N(Touchpoints!J6)-N(Touchpoints!I6)+1),0)+IF(AND(3&gt;=N(Touchpoints!J6)+1,3&lt;=N(Touchpoints!J6)+2),N(Touchpoints!H6)*Parámetros!$B$10*(IF(Touchpoints!S6="",N(Touchpoints!N6),N(Touchpoints!S6))+IF(Touchpoints!T6="",N(Touchpoints!O6),N(Touchpoints!T6)))/2,0),0))</f>
        <v>4</v>
      </c>
      <c r="F35" s="35" t="n">
        <f aca="false">IF(Touchpoints!B6="",0,IFERROR(IF(AND(4&gt;=MAX(1,N(Touchpoints!I6)-2),4&lt;=N(Touchpoints!I6)-1,N(Touchpoints!I6)&gt;=2),IF(Touchpoints!Q6="",N(Touchpoints!L6),N(Touchpoints!Q6))/2,0)+IF(AND(4=1,N(Touchpoints!I6)=1),IF(Touchpoints!Q6="",N(Touchpoints!L6),N(Touchpoints!Q6)),0)+IF(AND(4&gt;=N(Touchpoints!I6),4&lt;=N(Touchpoints!J6)),N(Touchpoints!H6)*IF(Touchpoints!R6="",N(Touchpoints!M6),N(Touchpoints!R6))/MAX(1,N(Touchpoints!J6)-N(Touchpoints!I6)+1),0)+IF(AND(4&gt;=N(Touchpoints!J6)+1,4&lt;=N(Touchpoints!J6)+2),N(Touchpoints!H6)*Parámetros!$B$10*(IF(Touchpoints!S6="",N(Touchpoints!N6),N(Touchpoints!S6))+IF(Touchpoints!T6="",N(Touchpoints!O6),N(Touchpoints!T6)))/2,0),0))</f>
        <v>0</v>
      </c>
      <c r="G35" s="35" t="n">
        <f aca="false">IF(Touchpoints!B6="",0,IFERROR(IF(AND(5&gt;=MAX(1,N(Touchpoints!I6)-2),5&lt;=N(Touchpoints!I6)-1,N(Touchpoints!I6)&gt;=2),IF(Touchpoints!Q6="",N(Touchpoints!L6),N(Touchpoints!Q6))/2,0)+IF(AND(5=1,N(Touchpoints!I6)=1),IF(Touchpoints!Q6="",N(Touchpoints!L6),N(Touchpoints!Q6)),0)+IF(AND(5&gt;=N(Touchpoints!I6),5&lt;=N(Touchpoints!J6)),N(Touchpoints!H6)*IF(Touchpoints!R6="",N(Touchpoints!M6),N(Touchpoints!R6))/MAX(1,N(Touchpoints!J6)-N(Touchpoints!I6)+1),0)+IF(AND(5&gt;=N(Touchpoints!J6)+1,5&lt;=N(Touchpoints!J6)+2),N(Touchpoints!H6)*Parámetros!$B$10*(IF(Touchpoints!S6="",N(Touchpoints!N6),N(Touchpoints!S6))+IF(Touchpoints!T6="",N(Touchpoints!O6),N(Touchpoints!T6)))/2,0),0))</f>
        <v>0</v>
      </c>
      <c r="H35" s="35" t="n">
        <f aca="false">IF(Touchpoints!B6="",0,IFERROR(IF(AND(6&gt;=MAX(1,N(Touchpoints!I6)-2),6&lt;=N(Touchpoints!I6)-1,N(Touchpoints!I6)&gt;=2),IF(Touchpoints!Q6="",N(Touchpoints!L6),N(Touchpoints!Q6))/2,0)+IF(AND(6=1,N(Touchpoints!I6)=1),IF(Touchpoints!Q6="",N(Touchpoints!L6),N(Touchpoints!Q6)),0)+IF(AND(6&gt;=N(Touchpoints!I6),6&lt;=N(Touchpoints!J6)),N(Touchpoints!H6)*IF(Touchpoints!R6="",N(Touchpoints!M6),N(Touchpoints!R6))/MAX(1,N(Touchpoints!J6)-N(Touchpoints!I6)+1),0)+IF(AND(6&gt;=N(Touchpoints!J6)+1,6&lt;=N(Touchpoints!J6)+2),N(Touchpoints!H6)*Parámetros!$B$10*(IF(Touchpoints!S6="",N(Touchpoints!N6),N(Touchpoints!S6))+IF(Touchpoints!T6="",N(Touchpoints!O6),N(Touchpoints!T6)))/2,0),0))</f>
        <v>0</v>
      </c>
      <c r="I35" s="35" t="n">
        <f aca="false">IF(Touchpoints!B6="",0,IFERROR(IF(AND(7&gt;=MAX(1,N(Touchpoints!I6)-2),7&lt;=N(Touchpoints!I6)-1,N(Touchpoints!I6)&gt;=2),IF(Touchpoints!Q6="",N(Touchpoints!L6),N(Touchpoints!Q6))/2,0)+IF(AND(7=1,N(Touchpoints!I6)=1),IF(Touchpoints!Q6="",N(Touchpoints!L6),N(Touchpoints!Q6)),0)+IF(AND(7&gt;=N(Touchpoints!I6),7&lt;=N(Touchpoints!J6)),N(Touchpoints!H6)*IF(Touchpoints!R6="",N(Touchpoints!M6),N(Touchpoints!R6))/MAX(1,N(Touchpoints!J6)-N(Touchpoints!I6)+1),0)+IF(AND(7&gt;=N(Touchpoints!J6)+1,7&lt;=N(Touchpoints!J6)+2),N(Touchpoints!H6)*Parámetros!$B$10*(IF(Touchpoints!S6="",N(Touchpoints!N6),N(Touchpoints!S6))+IF(Touchpoints!T6="",N(Touchpoints!O6),N(Touchpoints!T6)))/2,0),0))</f>
        <v>0</v>
      </c>
      <c r="J35" s="35" t="n">
        <f aca="false">IF(Touchpoints!B6="",0,IFERROR(IF(AND(8&gt;=MAX(1,N(Touchpoints!I6)-2),8&lt;=N(Touchpoints!I6)-1,N(Touchpoints!I6)&gt;=2),IF(Touchpoints!Q6="",N(Touchpoints!L6),N(Touchpoints!Q6))/2,0)+IF(AND(8=1,N(Touchpoints!I6)=1),IF(Touchpoints!Q6="",N(Touchpoints!L6),N(Touchpoints!Q6)),0)+IF(AND(8&gt;=N(Touchpoints!I6),8&lt;=N(Touchpoints!J6)),N(Touchpoints!H6)*IF(Touchpoints!R6="",N(Touchpoints!M6),N(Touchpoints!R6))/MAX(1,N(Touchpoints!J6)-N(Touchpoints!I6)+1),0)+IF(AND(8&gt;=N(Touchpoints!J6)+1,8&lt;=N(Touchpoints!J6)+2),N(Touchpoints!H6)*Parámetros!$B$10*(IF(Touchpoints!S6="",N(Touchpoints!N6),N(Touchpoints!S6))+IF(Touchpoints!T6="",N(Touchpoints!O6),N(Touchpoints!T6)))/2,0),0))</f>
        <v>0</v>
      </c>
      <c r="K35" s="35" t="n">
        <f aca="false">IF(Touchpoints!B6="",0,IFERROR(IF(AND(9&gt;=MAX(1,N(Touchpoints!I6)-2),9&lt;=N(Touchpoints!I6)-1,N(Touchpoints!I6)&gt;=2),IF(Touchpoints!Q6="",N(Touchpoints!L6),N(Touchpoints!Q6))/2,0)+IF(AND(9=1,N(Touchpoints!I6)=1),IF(Touchpoints!Q6="",N(Touchpoints!L6),N(Touchpoints!Q6)),0)+IF(AND(9&gt;=N(Touchpoints!I6),9&lt;=N(Touchpoints!J6)),N(Touchpoints!H6)*IF(Touchpoints!R6="",N(Touchpoints!M6),N(Touchpoints!R6))/MAX(1,N(Touchpoints!J6)-N(Touchpoints!I6)+1),0)+IF(AND(9&gt;=N(Touchpoints!J6)+1,9&lt;=N(Touchpoints!J6)+2),N(Touchpoints!H6)*Parámetros!$B$10*(IF(Touchpoints!S6="",N(Touchpoints!N6),N(Touchpoints!S6))+IF(Touchpoints!T6="",N(Touchpoints!O6),N(Touchpoints!T6)))/2,0),0))</f>
        <v>0</v>
      </c>
      <c r="L35" s="35" t="n">
        <f aca="false">IF(Touchpoints!B6="",0,IFERROR(IF(AND(10&gt;=MAX(1,N(Touchpoints!I6)-2),10&lt;=N(Touchpoints!I6)-1,N(Touchpoints!I6)&gt;=2),IF(Touchpoints!Q6="",N(Touchpoints!L6),N(Touchpoints!Q6))/2,0)+IF(AND(10=1,N(Touchpoints!I6)=1),IF(Touchpoints!Q6="",N(Touchpoints!L6),N(Touchpoints!Q6)),0)+IF(AND(10&gt;=N(Touchpoints!I6),10&lt;=N(Touchpoints!J6)),N(Touchpoints!H6)*IF(Touchpoints!R6="",N(Touchpoints!M6),N(Touchpoints!R6))/MAX(1,N(Touchpoints!J6)-N(Touchpoints!I6)+1),0)+IF(AND(10&gt;=N(Touchpoints!J6)+1,10&lt;=N(Touchpoints!J6)+2),N(Touchpoints!H6)*Parámetros!$B$10*(IF(Touchpoints!S6="",N(Touchpoints!N6),N(Touchpoints!S6))+IF(Touchpoints!T6="",N(Touchpoints!O6),N(Touchpoints!T6)))/2,0),0))</f>
        <v>0</v>
      </c>
      <c r="M35" s="35" t="n">
        <f aca="false">IF(Touchpoints!B6="",0,IFERROR(IF(AND(11&gt;=MAX(1,N(Touchpoints!I6)-2),11&lt;=N(Touchpoints!I6)-1,N(Touchpoints!I6)&gt;=2),IF(Touchpoints!Q6="",N(Touchpoints!L6),N(Touchpoints!Q6))/2,0)+IF(AND(11=1,N(Touchpoints!I6)=1),IF(Touchpoints!Q6="",N(Touchpoints!L6),N(Touchpoints!Q6)),0)+IF(AND(11&gt;=N(Touchpoints!I6),11&lt;=N(Touchpoints!J6)),N(Touchpoints!H6)*IF(Touchpoints!R6="",N(Touchpoints!M6),N(Touchpoints!R6))/MAX(1,N(Touchpoints!J6)-N(Touchpoints!I6)+1),0)+IF(AND(11&gt;=N(Touchpoints!J6)+1,11&lt;=N(Touchpoints!J6)+2),N(Touchpoints!H6)*Parámetros!$B$10*(IF(Touchpoints!S6="",N(Touchpoints!N6),N(Touchpoints!S6))+IF(Touchpoints!T6="",N(Touchpoints!O6),N(Touchpoints!T6)))/2,0),0))</f>
        <v>0</v>
      </c>
      <c r="N35" s="35" t="n">
        <f aca="false">IF(Touchpoints!B6="",0,IFERROR(IF(AND(12&gt;=MAX(1,N(Touchpoints!I6)-2),12&lt;=N(Touchpoints!I6)-1,N(Touchpoints!I6)&gt;=2),IF(Touchpoints!Q6="",N(Touchpoints!L6),N(Touchpoints!Q6))/2,0)+IF(AND(12=1,N(Touchpoints!I6)=1),IF(Touchpoints!Q6="",N(Touchpoints!L6),N(Touchpoints!Q6)),0)+IF(AND(12&gt;=N(Touchpoints!I6),12&lt;=N(Touchpoints!J6)),N(Touchpoints!H6)*IF(Touchpoints!R6="",N(Touchpoints!M6),N(Touchpoints!R6))/MAX(1,N(Touchpoints!J6)-N(Touchpoints!I6)+1),0)+IF(AND(12&gt;=N(Touchpoints!J6)+1,12&lt;=N(Touchpoints!J6)+2),N(Touchpoints!H6)*Parámetros!$B$10*(IF(Touchpoints!S6="",N(Touchpoints!N6),N(Touchpoints!S6))+IF(Touchpoints!T6="",N(Touchpoints!O6),N(Touchpoints!T6)))/2,0),0))</f>
        <v>0</v>
      </c>
      <c r="O35" s="35" t="n">
        <f aca="false">IF(Touchpoints!B6="",0,IFERROR(IF(AND(13&gt;=MAX(1,N(Touchpoints!I6)-2),13&lt;=N(Touchpoints!I6)-1,N(Touchpoints!I6)&gt;=2),IF(Touchpoints!Q6="",N(Touchpoints!L6),N(Touchpoints!Q6))/2,0)+IF(AND(13=1,N(Touchpoints!I6)=1),IF(Touchpoints!Q6="",N(Touchpoints!L6),N(Touchpoints!Q6)),0)+IF(AND(13&gt;=N(Touchpoints!I6),13&lt;=N(Touchpoints!J6)),N(Touchpoints!H6)*IF(Touchpoints!R6="",N(Touchpoints!M6),N(Touchpoints!R6))/MAX(1,N(Touchpoints!J6)-N(Touchpoints!I6)+1),0)+IF(AND(13&gt;=N(Touchpoints!J6)+1,13&lt;=N(Touchpoints!J6)+2),N(Touchpoints!H6)*Parámetros!$B$10*(IF(Touchpoints!S6="",N(Touchpoints!N6),N(Touchpoints!S6))+IF(Touchpoints!T6="",N(Touchpoints!O6),N(Touchpoints!T6)))/2,0),0))</f>
        <v>0</v>
      </c>
      <c r="P35" s="35" t="n">
        <f aca="false">IF(Touchpoints!B6="",0,IFERROR(IF(AND(14&gt;=MAX(1,N(Touchpoints!I6)-2),14&lt;=N(Touchpoints!I6)-1,N(Touchpoints!I6)&gt;=2),IF(Touchpoints!Q6="",N(Touchpoints!L6),N(Touchpoints!Q6))/2,0)+IF(AND(14=1,N(Touchpoints!I6)=1),IF(Touchpoints!Q6="",N(Touchpoints!L6),N(Touchpoints!Q6)),0)+IF(AND(14&gt;=N(Touchpoints!I6),14&lt;=N(Touchpoints!J6)),N(Touchpoints!H6)*IF(Touchpoints!R6="",N(Touchpoints!M6),N(Touchpoints!R6))/MAX(1,N(Touchpoints!J6)-N(Touchpoints!I6)+1),0)+IF(AND(14&gt;=N(Touchpoints!J6)+1,14&lt;=N(Touchpoints!J6)+2),N(Touchpoints!H6)*Parámetros!$B$10*(IF(Touchpoints!S6="",N(Touchpoints!N6),N(Touchpoints!S6))+IF(Touchpoints!T6="",N(Touchpoints!O6),N(Touchpoints!T6)))/2,0),0))</f>
        <v>0</v>
      </c>
      <c r="Q35" s="35" t="n">
        <f aca="false">IF(Touchpoints!B6="",0,IFERROR(IF(AND(15&gt;=MAX(1,N(Touchpoints!I6)-2),15&lt;=N(Touchpoints!I6)-1,N(Touchpoints!I6)&gt;=2),IF(Touchpoints!Q6="",N(Touchpoints!L6),N(Touchpoints!Q6))/2,0)+IF(AND(15=1,N(Touchpoints!I6)=1),IF(Touchpoints!Q6="",N(Touchpoints!L6),N(Touchpoints!Q6)),0)+IF(AND(15&gt;=N(Touchpoints!I6),15&lt;=N(Touchpoints!J6)),N(Touchpoints!H6)*IF(Touchpoints!R6="",N(Touchpoints!M6),N(Touchpoints!R6))/MAX(1,N(Touchpoints!J6)-N(Touchpoints!I6)+1),0)+IF(AND(15&gt;=N(Touchpoints!J6)+1,15&lt;=N(Touchpoints!J6)+2),N(Touchpoints!H6)*Parámetros!$B$10*(IF(Touchpoints!S6="",N(Touchpoints!N6),N(Touchpoints!S6))+IF(Touchpoints!T6="",N(Touchpoints!O6),N(Touchpoints!T6)))/2,0),0))</f>
        <v>0</v>
      </c>
      <c r="R35" s="34" t="n">
        <f aca="false">SUM(C35:Q35)</f>
        <v>10.5</v>
      </c>
    </row>
    <row r="36" customFormat="false" ht="15" hidden="false" customHeight="false" outlineLevel="0" collapsed="false">
      <c r="A36" s="39" t="str">
        <f aca="false">IF(Touchpoints!A7="","",Touchpoints!A7)</f>
        <v>TP2</v>
      </c>
      <c r="B36" s="40" t="str">
        <f aca="false">IF(Touchpoints!B7="","",Touchpoints!B7)</f>
        <v>Quiz semanal de teoría</v>
      </c>
      <c r="C36" s="35" t="n">
        <f aca="false">IF(Touchpoints!B7="",0,IFERROR(IF(AND(1&gt;=MAX(1,N(Touchpoints!I7)-2),1&lt;=N(Touchpoints!I7)-1,N(Touchpoints!I7)&gt;=2),IF(Touchpoints!Q7="",N(Touchpoints!L7),N(Touchpoints!Q7))/2,0)+IF(AND(1=1,N(Touchpoints!I7)=1),IF(Touchpoints!Q7="",N(Touchpoints!L7),N(Touchpoints!Q7)),0)+IF(AND(1&gt;=N(Touchpoints!I7),1&lt;=N(Touchpoints!J7)),N(Touchpoints!H7)*IF(Touchpoints!R7="",N(Touchpoints!M7),N(Touchpoints!R7))/MAX(1,N(Touchpoints!J7)-N(Touchpoints!I7)+1),0)+IF(AND(1&gt;=N(Touchpoints!J7)+1,1&lt;=N(Touchpoints!J7)+2),N(Touchpoints!H7)*Parámetros!$B$10*(IF(Touchpoints!S7="",N(Touchpoints!N7),N(Touchpoints!S7))+IF(Touchpoints!T7="",N(Touchpoints!O7),N(Touchpoints!T7)))/2,0),0))</f>
        <v>0.25</v>
      </c>
      <c r="D36" s="35" t="n">
        <f aca="false">IF(Touchpoints!B7="",0,IFERROR(IF(AND(2&gt;=MAX(1,N(Touchpoints!I7)-2),2&lt;=N(Touchpoints!I7)-1,N(Touchpoints!I7)&gt;=2),IF(Touchpoints!Q7="",N(Touchpoints!L7),N(Touchpoints!Q7))/2,0)+IF(AND(2=1,N(Touchpoints!I7)=1),IF(Touchpoints!Q7="",N(Touchpoints!L7),N(Touchpoints!Q7)),0)+IF(AND(2&gt;=N(Touchpoints!I7),2&lt;=N(Touchpoints!J7)),N(Touchpoints!H7)*IF(Touchpoints!R7="",N(Touchpoints!M7),N(Touchpoints!R7))/MAX(1,N(Touchpoints!J7)-N(Touchpoints!I7)+1),0)+IF(AND(2&gt;=N(Touchpoints!J7)+1,2&lt;=N(Touchpoints!J7)+2),N(Touchpoints!H7)*Parámetros!$B$10*(IF(Touchpoints!S7="",N(Touchpoints!N7),N(Touchpoints!S7))+IF(Touchpoints!T7="",N(Touchpoints!O7),N(Touchpoints!T7)))/2,0),0))</f>
        <v>0.230769230769231</v>
      </c>
      <c r="E36" s="35" t="n">
        <f aca="false">IF(Touchpoints!B7="",0,IFERROR(IF(AND(3&gt;=MAX(1,N(Touchpoints!I7)-2),3&lt;=N(Touchpoints!I7)-1,N(Touchpoints!I7)&gt;=2),IF(Touchpoints!Q7="",N(Touchpoints!L7),N(Touchpoints!Q7))/2,0)+IF(AND(3=1,N(Touchpoints!I7)=1),IF(Touchpoints!Q7="",N(Touchpoints!L7),N(Touchpoints!Q7)),0)+IF(AND(3&gt;=N(Touchpoints!I7),3&lt;=N(Touchpoints!J7)),N(Touchpoints!H7)*IF(Touchpoints!R7="",N(Touchpoints!M7),N(Touchpoints!R7))/MAX(1,N(Touchpoints!J7)-N(Touchpoints!I7)+1),0)+IF(AND(3&gt;=N(Touchpoints!J7)+1,3&lt;=N(Touchpoints!J7)+2),N(Touchpoints!H7)*Parámetros!$B$10*(IF(Touchpoints!S7="",N(Touchpoints!N7),N(Touchpoints!S7))+IF(Touchpoints!T7="",N(Touchpoints!O7),N(Touchpoints!T7)))/2,0),0))</f>
        <v>0.230769230769231</v>
      </c>
      <c r="F36" s="35" t="n">
        <f aca="false">IF(Touchpoints!B7="",0,IFERROR(IF(AND(4&gt;=MAX(1,N(Touchpoints!I7)-2),4&lt;=N(Touchpoints!I7)-1,N(Touchpoints!I7)&gt;=2),IF(Touchpoints!Q7="",N(Touchpoints!L7),N(Touchpoints!Q7))/2,0)+IF(AND(4=1,N(Touchpoints!I7)=1),IF(Touchpoints!Q7="",N(Touchpoints!L7),N(Touchpoints!Q7)),0)+IF(AND(4&gt;=N(Touchpoints!I7),4&lt;=N(Touchpoints!J7)),N(Touchpoints!H7)*IF(Touchpoints!R7="",N(Touchpoints!M7),N(Touchpoints!R7))/MAX(1,N(Touchpoints!J7)-N(Touchpoints!I7)+1),0)+IF(AND(4&gt;=N(Touchpoints!J7)+1,4&lt;=N(Touchpoints!J7)+2),N(Touchpoints!H7)*Parámetros!$B$10*(IF(Touchpoints!S7="",N(Touchpoints!N7),N(Touchpoints!S7))+IF(Touchpoints!T7="",N(Touchpoints!O7),N(Touchpoints!T7)))/2,0),0))</f>
        <v>0.230769230769231</v>
      </c>
      <c r="G36" s="35" t="n">
        <f aca="false">IF(Touchpoints!B7="",0,IFERROR(IF(AND(5&gt;=MAX(1,N(Touchpoints!I7)-2),5&lt;=N(Touchpoints!I7)-1,N(Touchpoints!I7)&gt;=2),IF(Touchpoints!Q7="",N(Touchpoints!L7),N(Touchpoints!Q7))/2,0)+IF(AND(5=1,N(Touchpoints!I7)=1),IF(Touchpoints!Q7="",N(Touchpoints!L7),N(Touchpoints!Q7)),0)+IF(AND(5&gt;=N(Touchpoints!I7),5&lt;=N(Touchpoints!J7)),N(Touchpoints!H7)*IF(Touchpoints!R7="",N(Touchpoints!M7),N(Touchpoints!R7))/MAX(1,N(Touchpoints!J7)-N(Touchpoints!I7)+1),0)+IF(AND(5&gt;=N(Touchpoints!J7)+1,5&lt;=N(Touchpoints!J7)+2),N(Touchpoints!H7)*Parámetros!$B$10*(IF(Touchpoints!S7="",N(Touchpoints!N7),N(Touchpoints!S7))+IF(Touchpoints!T7="",N(Touchpoints!O7),N(Touchpoints!T7)))/2,0),0))</f>
        <v>0.230769230769231</v>
      </c>
      <c r="H36" s="35" t="n">
        <f aca="false">IF(Touchpoints!B7="",0,IFERROR(IF(AND(6&gt;=MAX(1,N(Touchpoints!I7)-2),6&lt;=N(Touchpoints!I7)-1,N(Touchpoints!I7)&gt;=2),IF(Touchpoints!Q7="",N(Touchpoints!L7),N(Touchpoints!Q7))/2,0)+IF(AND(6=1,N(Touchpoints!I7)=1),IF(Touchpoints!Q7="",N(Touchpoints!L7),N(Touchpoints!Q7)),0)+IF(AND(6&gt;=N(Touchpoints!I7),6&lt;=N(Touchpoints!J7)),N(Touchpoints!H7)*IF(Touchpoints!R7="",N(Touchpoints!M7),N(Touchpoints!R7))/MAX(1,N(Touchpoints!J7)-N(Touchpoints!I7)+1),0)+IF(AND(6&gt;=N(Touchpoints!J7)+1,6&lt;=N(Touchpoints!J7)+2),N(Touchpoints!H7)*Parámetros!$B$10*(IF(Touchpoints!S7="",N(Touchpoints!N7),N(Touchpoints!S7))+IF(Touchpoints!T7="",N(Touchpoints!O7),N(Touchpoints!T7)))/2,0),0))</f>
        <v>0.230769230769231</v>
      </c>
      <c r="I36" s="35" t="n">
        <f aca="false">IF(Touchpoints!B7="",0,IFERROR(IF(AND(7&gt;=MAX(1,N(Touchpoints!I7)-2),7&lt;=N(Touchpoints!I7)-1,N(Touchpoints!I7)&gt;=2),IF(Touchpoints!Q7="",N(Touchpoints!L7),N(Touchpoints!Q7))/2,0)+IF(AND(7=1,N(Touchpoints!I7)=1),IF(Touchpoints!Q7="",N(Touchpoints!L7),N(Touchpoints!Q7)),0)+IF(AND(7&gt;=N(Touchpoints!I7),7&lt;=N(Touchpoints!J7)),N(Touchpoints!H7)*IF(Touchpoints!R7="",N(Touchpoints!M7),N(Touchpoints!R7))/MAX(1,N(Touchpoints!J7)-N(Touchpoints!I7)+1),0)+IF(AND(7&gt;=N(Touchpoints!J7)+1,7&lt;=N(Touchpoints!J7)+2),N(Touchpoints!H7)*Parámetros!$B$10*(IF(Touchpoints!S7="",N(Touchpoints!N7),N(Touchpoints!S7))+IF(Touchpoints!T7="",N(Touchpoints!O7),N(Touchpoints!T7)))/2,0),0))</f>
        <v>0.230769230769231</v>
      </c>
      <c r="J36" s="35" t="n">
        <f aca="false">IF(Touchpoints!B7="",0,IFERROR(IF(AND(8&gt;=MAX(1,N(Touchpoints!I7)-2),8&lt;=N(Touchpoints!I7)-1,N(Touchpoints!I7)&gt;=2),IF(Touchpoints!Q7="",N(Touchpoints!L7),N(Touchpoints!Q7))/2,0)+IF(AND(8=1,N(Touchpoints!I7)=1),IF(Touchpoints!Q7="",N(Touchpoints!L7),N(Touchpoints!Q7)),0)+IF(AND(8&gt;=N(Touchpoints!I7),8&lt;=N(Touchpoints!J7)),N(Touchpoints!H7)*IF(Touchpoints!R7="",N(Touchpoints!M7),N(Touchpoints!R7))/MAX(1,N(Touchpoints!J7)-N(Touchpoints!I7)+1),0)+IF(AND(8&gt;=N(Touchpoints!J7)+1,8&lt;=N(Touchpoints!J7)+2),N(Touchpoints!H7)*Parámetros!$B$10*(IF(Touchpoints!S7="",N(Touchpoints!N7),N(Touchpoints!S7))+IF(Touchpoints!T7="",N(Touchpoints!O7),N(Touchpoints!T7)))/2,0),0))</f>
        <v>0.230769230769231</v>
      </c>
      <c r="K36" s="35" t="n">
        <f aca="false">IF(Touchpoints!B7="",0,IFERROR(IF(AND(9&gt;=MAX(1,N(Touchpoints!I7)-2),9&lt;=N(Touchpoints!I7)-1,N(Touchpoints!I7)&gt;=2),IF(Touchpoints!Q7="",N(Touchpoints!L7),N(Touchpoints!Q7))/2,0)+IF(AND(9=1,N(Touchpoints!I7)=1),IF(Touchpoints!Q7="",N(Touchpoints!L7),N(Touchpoints!Q7)),0)+IF(AND(9&gt;=N(Touchpoints!I7),9&lt;=N(Touchpoints!J7)),N(Touchpoints!H7)*IF(Touchpoints!R7="",N(Touchpoints!M7),N(Touchpoints!R7))/MAX(1,N(Touchpoints!J7)-N(Touchpoints!I7)+1),0)+IF(AND(9&gt;=N(Touchpoints!J7)+1,9&lt;=N(Touchpoints!J7)+2),N(Touchpoints!H7)*Parámetros!$B$10*(IF(Touchpoints!S7="",N(Touchpoints!N7),N(Touchpoints!S7))+IF(Touchpoints!T7="",N(Touchpoints!O7),N(Touchpoints!T7)))/2,0),0))</f>
        <v>0.230769230769231</v>
      </c>
      <c r="L36" s="35" t="n">
        <f aca="false">IF(Touchpoints!B7="",0,IFERROR(IF(AND(10&gt;=MAX(1,N(Touchpoints!I7)-2),10&lt;=N(Touchpoints!I7)-1,N(Touchpoints!I7)&gt;=2),IF(Touchpoints!Q7="",N(Touchpoints!L7),N(Touchpoints!Q7))/2,0)+IF(AND(10=1,N(Touchpoints!I7)=1),IF(Touchpoints!Q7="",N(Touchpoints!L7),N(Touchpoints!Q7)),0)+IF(AND(10&gt;=N(Touchpoints!I7),10&lt;=N(Touchpoints!J7)),N(Touchpoints!H7)*IF(Touchpoints!R7="",N(Touchpoints!M7),N(Touchpoints!R7))/MAX(1,N(Touchpoints!J7)-N(Touchpoints!I7)+1),0)+IF(AND(10&gt;=N(Touchpoints!J7)+1,10&lt;=N(Touchpoints!J7)+2),N(Touchpoints!H7)*Parámetros!$B$10*(IF(Touchpoints!S7="",N(Touchpoints!N7),N(Touchpoints!S7))+IF(Touchpoints!T7="",N(Touchpoints!O7),N(Touchpoints!T7)))/2,0),0))</f>
        <v>0.230769230769231</v>
      </c>
      <c r="M36" s="35" t="n">
        <f aca="false">IF(Touchpoints!B7="",0,IFERROR(IF(AND(11&gt;=MAX(1,N(Touchpoints!I7)-2),11&lt;=N(Touchpoints!I7)-1,N(Touchpoints!I7)&gt;=2),IF(Touchpoints!Q7="",N(Touchpoints!L7),N(Touchpoints!Q7))/2,0)+IF(AND(11=1,N(Touchpoints!I7)=1),IF(Touchpoints!Q7="",N(Touchpoints!L7),N(Touchpoints!Q7)),0)+IF(AND(11&gt;=N(Touchpoints!I7),11&lt;=N(Touchpoints!J7)),N(Touchpoints!H7)*IF(Touchpoints!R7="",N(Touchpoints!M7),N(Touchpoints!R7))/MAX(1,N(Touchpoints!J7)-N(Touchpoints!I7)+1),0)+IF(AND(11&gt;=N(Touchpoints!J7)+1,11&lt;=N(Touchpoints!J7)+2),N(Touchpoints!H7)*Parámetros!$B$10*(IF(Touchpoints!S7="",N(Touchpoints!N7),N(Touchpoints!S7))+IF(Touchpoints!T7="",N(Touchpoints!O7),N(Touchpoints!T7)))/2,0),0))</f>
        <v>0.230769230769231</v>
      </c>
      <c r="N36" s="35" t="n">
        <f aca="false">IF(Touchpoints!B7="",0,IFERROR(IF(AND(12&gt;=MAX(1,N(Touchpoints!I7)-2),12&lt;=N(Touchpoints!I7)-1,N(Touchpoints!I7)&gt;=2),IF(Touchpoints!Q7="",N(Touchpoints!L7),N(Touchpoints!Q7))/2,0)+IF(AND(12=1,N(Touchpoints!I7)=1),IF(Touchpoints!Q7="",N(Touchpoints!L7),N(Touchpoints!Q7)),0)+IF(AND(12&gt;=N(Touchpoints!I7),12&lt;=N(Touchpoints!J7)),N(Touchpoints!H7)*IF(Touchpoints!R7="",N(Touchpoints!M7),N(Touchpoints!R7))/MAX(1,N(Touchpoints!J7)-N(Touchpoints!I7)+1),0)+IF(AND(12&gt;=N(Touchpoints!J7)+1,12&lt;=N(Touchpoints!J7)+2),N(Touchpoints!H7)*Parámetros!$B$10*(IF(Touchpoints!S7="",N(Touchpoints!N7),N(Touchpoints!S7))+IF(Touchpoints!T7="",N(Touchpoints!O7),N(Touchpoints!T7)))/2,0),0))</f>
        <v>0.230769230769231</v>
      </c>
      <c r="O36" s="35" t="n">
        <f aca="false">IF(Touchpoints!B7="",0,IFERROR(IF(AND(13&gt;=MAX(1,N(Touchpoints!I7)-2),13&lt;=N(Touchpoints!I7)-1,N(Touchpoints!I7)&gt;=2),IF(Touchpoints!Q7="",N(Touchpoints!L7),N(Touchpoints!Q7))/2,0)+IF(AND(13=1,N(Touchpoints!I7)=1),IF(Touchpoints!Q7="",N(Touchpoints!L7),N(Touchpoints!Q7)),0)+IF(AND(13&gt;=N(Touchpoints!I7),13&lt;=N(Touchpoints!J7)),N(Touchpoints!H7)*IF(Touchpoints!R7="",N(Touchpoints!M7),N(Touchpoints!R7))/MAX(1,N(Touchpoints!J7)-N(Touchpoints!I7)+1),0)+IF(AND(13&gt;=N(Touchpoints!J7)+1,13&lt;=N(Touchpoints!J7)+2),N(Touchpoints!H7)*Parámetros!$B$10*(IF(Touchpoints!S7="",N(Touchpoints!N7),N(Touchpoints!S7))+IF(Touchpoints!T7="",N(Touchpoints!O7),N(Touchpoints!T7)))/2,0),0))</f>
        <v>0.230769230769231</v>
      </c>
      <c r="P36" s="35" t="n">
        <f aca="false">IF(Touchpoints!B7="",0,IFERROR(IF(AND(14&gt;=MAX(1,N(Touchpoints!I7)-2),14&lt;=N(Touchpoints!I7)-1,N(Touchpoints!I7)&gt;=2),IF(Touchpoints!Q7="",N(Touchpoints!L7),N(Touchpoints!Q7))/2,0)+IF(AND(14=1,N(Touchpoints!I7)=1),IF(Touchpoints!Q7="",N(Touchpoints!L7),N(Touchpoints!Q7)),0)+IF(AND(14&gt;=N(Touchpoints!I7),14&lt;=N(Touchpoints!J7)),N(Touchpoints!H7)*IF(Touchpoints!R7="",N(Touchpoints!M7),N(Touchpoints!R7))/MAX(1,N(Touchpoints!J7)-N(Touchpoints!I7)+1),0)+IF(AND(14&gt;=N(Touchpoints!J7)+1,14&lt;=N(Touchpoints!J7)+2),N(Touchpoints!H7)*Parámetros!$B$10*(IF(Touchpoints!S7="",N(Touchpoints!N7),N(Touchpoints!S7))+IF(Touchpoints!T7="",N(Touchpoints!O7),N(Touchpoints!T7)))/2,0),0))</f>
        <v>0.230769230769231</v>
      </c>
      <c r="Q36" s="35" t="n">
        <f aca="false">IF(Touchpoints!B7="",0,IFERROR(IF(AND(15&gt;=MAX(1,N(Touchpoints!I7)-2),15&lt;=N(Touchpoints!I7)-1,N(Touchpoints!I7)&gt;=2),IF(Touchpoints!Q7="",N(Touchpoints!L7),N(Touchpoints!Q7))/2,0)+IF(AND(15=1,N(Touchpoints!I7)=1),IF(Touchpoints!Q7="",N(Touchpoints!L7),N(Touchpoints!Q7)),0)+IF(AND(15&gt;=N(Touchpoints!I7),15&lt;=N(Touchpoints!J7)),N(Touchpoints!H7)*IF(Touchpoints!R7="",N(Touchpoints!M7),N(Touchpoints!R7))/MAX(1,N(Touchpoints!J7)-N(Touchpoints!I7)+1),0)+IF(AND(15&gt;=N(Touchpoints!J7)+1,15&lt;=N(Touchpoints!J7)+2),N(Touchpoints!H7)*Parámetros!$B$10*(IF(Touchpoints!S7="",N(Touchpoints!N7),N(Touchpoints!S7))+IF(Touchpoints!T7="",N(Touchpoints!O7),N(Touchpoints!T7)))/2,0),0))</f>
        <v>30</v>
      </c>
      <c r="R36" s="34" t="n">
        <f aca="false">SUM(C36:Q36)</f>
        <v>33.25</v>
      </c>
    </row>
    <row r="37" customFormat="false" ht="23.85" hidden="false" customHeight="false" outlineLevel="0" collapsed="false">
      <c r="A37" s="39" t="str">
        <f aca="false">IF(Touchpoints!A8="","",Touchpoints!A8)</f>
        <v>TP3</v>
      </c>
      <c r="B37" s="40" t="str">
        <f aca="false">IF(Touchpoints!B8="","",Touchpoints!B8)</f>
        <v>Entrega P1 — Análisis de requisitos</v>
      </c>
      <c r="C37" s="35" t="n">
        <f aca="false">IF(Touchpoints!B8="",0,IFERROR(IF(AND(1&gt;=MAX(1,N(Touchpoints!I8)-2),1&lt;=N(Touchpoints!I8)-1,N(Touchpoints!I8)&gt;=2),IF(Touchpoints!Q8="",N(Touchpoints!L8),N(Touchpoints!Q8))/2,0)+IF(AND(1=1,N(Touchpoints!I8)=1),IF(Touchpoints!Q8="",N(Touchpoints!L8),N(Touchpoints!Q8)),0)+IF(AND(1&gt;=N(Touchpoints!I8),1&lt;=N(Touchpoints!J8)),N(Touchpoints!H8)*IF(Touchpoints!R8="",N(Touchpoints!M8),N(Touchpoints!R8))/MAX(1,N(Touchpoints!J8)-N(Touchpoints!I8)+1),0)+IF(AND(1&gt;=N(Touchpoints!J8)+1,1&lt;=N(Touchpoints!J8)+2),N(Touchpoints!H8)*Parámetros!$B$10*(IF(Touchpoints!S8="",N(Touchpoints!N8),N(Touchpoints!S8))+IF(Touchpoints!T8="",N(Touchpoints!O8),N(Touchpoints!T8)))/2,0),0))</f>
        <v>0</v>
      </c>
      <c r="D37" s="35" t="n">
        <f aca="false">IF(Touchpoints!B8="",0,IFERROR(IF(AND(2&gt;=MAX(1,N(Touchpoints!I8)-2),2&lt;=N(Touchpoints!I8)-1,N(Touchpoints!I8)&gt;=2),IF(Touchpoints!Q8="",N(Touchpoints!L8),N(Touchpoints!Q8))/2,0)+IF(AND(2=1,N(Touchpoints!I8)=1),IF(Touchpoints!Q8="",N(Touchpoints!L8),N(Touchpoints!Q8)),0)+IF(AND(2&gt;=N(Touchpoints!I8),2&lt;=N(Touchpoints!J8)),N(Touchpoints!H8)*IF(Touchpoints!R8="",N(Touchpoints!M8),N(Touchpoints!R8))/MAX(1,N(Touchpoints!J8)-N(Touchpoints!I8)+1),0)+IF(AND(2&gt;=N(Touchpoints!J8)+1,2&lt;=N(Touchpoints!J8)+2),N(Touchpoints!H8)*Parámetros!$B$10*(IF(Touchpoints!S8="",N(Touchpoints!N8),N(Touchpoints!S8))+IF(Touchpoints!T8="",N(Touchpoints!O8),N(Touchpoints!T8)))/2,0),0))</f>
        <v>1.5</v>
      </c>
      <c r="E37" s="35" t="n">
        <f aca="false">IF(Touchpoints!B8="",0,IFERROR(IF(AND(3&gt;=MAX(1,N(Touchpoints!I8)-2),3&lt;=N(Touchpoints!I8)-1,N(Touchpoints!I8)&gt;=2),IF(Touchpoints!Q8="",N(Touchpoints!L8),N(Touchpoints!Q8))/2,0)+IF(AND(3=1,N(Touchpoints!I8)=1),IF(Touchpoints!Q8="",N(Touchpoints!L8),N(Touchpoints!Q8)),0)+IF(AND(3&gt;=N(Touchpoints!I8),3&lt;=N(Touchpoints!J8)),N(Touchpoints!H8)*IF(Touchpoints!R8="",N(Touchpoints!M8),N(Touchpoints!R8))/MAX(1,N(Touchpoints!J8)-N(Touchpoints!I8)+1),0)+IF(AND(3&gt;=N(Touchpoints!J8)+1,3&lt;=N(Touchpoints!J8)+2),N(Touchpoints!H8)*Parámetros!$B$10*(IF(Touchpoints!S8="",N(Touchpoints!N8),N(Touchpoints!S8))+IF(Touchpoints!T8="",N(Touchpoints!O8),N(Touchpoints!T8)))/2,0),0))</f>
        <v>1.5</v>
      </c>
      <c r="F37" s="35" t="n">
        <f aca="false">IF(Touchpoints!B8="",0,IFERROR(IF(AND(4&gt;=MAX(1,N(Touchpoints!I8)-2),4&lt;=N(Touchpoints!I8)-1,N(Touchpoints!I8)&gt;=2),IF(Touchpoints!Q8="",N(Touchpoints!L8),N(Touchpoints!Q8))/2,0)+IF(AND(4=1,N(Touchpoints!I8)=1),IF(Touchpoints!Q8="",N(Touchpoints!L8),N(Touchpoints!Q8)),0)+IF(AND(4&gt;=N(Touchpoints!I8),4&lt;=N(Touchpoints!J8)),N(Touchpoints!H8)*IF(Touchpoints!R8="",N(Touchpoints!M8),N(Touchpoints!R8))/MAX(1,N(Touchpoints!J8)-N(Touchpoints!I8)+1),0)+IF(AND(4&gt;=N(Touchpoints!J8)+1,4&lt;=N(Touchpoints!J8)+2),N(Touchpoints!H8)*Parámetros!$B$10*(IF(Touchpoints!S8="",N(Touchpoints!N8),N(Touchpoints!S8))+IF(Touchpoints!T8="",N(Touchpoints!O8),N(Touchpoints!T8)))/2,0),0))</f>
        <v>0.5</v>
      </c>
      <c r="G37" s="35" t="n">
        <f aca="false">IF(Touchpoints!B8="",0,IFERROR(IF(AND(5&gt;=MAX(1,N(Touchpoints!I8)-2),5&lt;=N(Touchpoints!I8)-1,N(Touchpoints!I8)&gt;=2),IF(Touchpoints!Q8="",N(Touchpoints!L8),N(Touchpoints!Q8))/2,0)+IF(AND(5=1,N(Touchpoints!I8)=1),IF(Touchpoints!Q8="",N(Touchpoints!L8),N(Touchpoints!Q8)),0)+IF(AND(5&gt;=N(Touchpoints!I8),5&lt;=N(Touchpoints!J8)),N(Touchpoints!H8)*IF(Touchpoints!R8="",N(Touchpoints!M8),N(Touchpoints!R8))/MAX(1,N(Touchpoints!J8)-N(Touchpoints!I8)+1),0)+IF(AND(5&gt;=N(Touchpoints!J8)+1,5&lt;=N(Touchpoints!J8)+2),N(Touchpoints!H8)*Parámetros!$B$10*(IF(Touchpoints!S8="",N(Touchpoints!N8),N(Touchpoints!S8))+IF(Touchpoints!T8="",N(Touchpoints!O8),N(Touchpoints!T8)))/2,0),0))</f>
        <v>15</v>
      </c>
      <c r="H37" s="35" t="n">
        <f aca="false">IF(Touchpoints!B8="",0,IFERROR(IF(AND(6&gt;=MAX(1,N(Touchpoints!I8)-2),6&lt;=N(Touchpoints!I8)-1,N(Touchpoints!I8)&gt;=2),IF(Touchpoints!Q8="",N(Touchpoints!L8),N(Touchpoints!Q8))/2,0)+IF(AND(6=1,N(Touchpoints!I8)=1),IF(Touchpoints!Q8="",N(Touchpoints!L8),N(Touchpoints!Q8)),0)+IF(AND(6&gt;=N(Touchpoints!I8),6&lt;=N(Touchpoints!J8)),N(Touchpoints!H8)*IF(Touchpoints!R8="",N(Touchpoints!M8),N(Touchpoints!R8))/MAX(1,N(Touchpoints!J8)-N(Touchpoints!I8)+1),0)+IF(AND(6&gt;=N(Touchpoints!J8)+1,6&lt;=N(Touchpoints!J8)+2),N(Touchpoints!H8)*Parámetros!$B$10*(IF(Touchpoints!S8="",N(Touchpoints!N8),N(Touchpoints!S8))+IF(Touchpoints!T8="",N(Touchpoints!O8),N(Touchpoints!T8)))/2,0),0))</f>
        <v>15</v>
      </c>
      <c r="I37" s="35" t="n">
        <f aca="false">IF(Touchpoints!B8="",0,IFERROR(IF(AND(7&gt;=MAX(1,N(Touchpoints!I8)-2),7&lt;=N(Touchpoints!I8)-1,N(Touchpoints!I8)&gt;=2),IF(Touchpoints!Q8="",N(Touchpoints!L8),N(Touchpoints!Q8))/2,0)+IF(AND(7=1,N(Touchpoints!I8)=1),IF(Touchpoints!Q8="",N(Touchpoints!L8),N(Touchpoints!Q8)),0)+IF(AND(7&gt;=N(Touchpoints!I8),7&lt;=N(Touchpoints!J8)),N(Touchpoints!H8)*IF(Touchpoints!R8="",N(Touchpoints!M8),N(Touchpoints!R8))/MAX(1,N(Touchpoints!J8)-N(Touchpoints!I8)+1),0)+IF(AND(7&gt;=N(Touchpoints!J8)+1,7&lt;=N(Touchpoints!J8)+2),N(Touchpoints!H8)*Parámetros!$B$10*(IF(Touchpoints!S8="",N(Touchpoints!N8),N(Touchpoints!S8))+IF(Touchpoints!T8="",N(Touchpoints!O8),N(Touchpoints!T8)))/2,0),0))</f>
        <v>0</v>
      </c>
      <c r="J37" s="35" t="n">
        <f aca="false">IF(Touchpoints!B8="",0,IFERROR(IF(AND(8&gt;=MAX(1,N(Touchpoints!I8)-2),8&lt;=N(Touchpoints!I8)-1,N(Touchpoints!I8)&gt;=2),IF(Touchpoints!Q8="",N(Touchpoints!L8),N(Touchpoints!Q8))/2,0)+IF(AND(8=1,N(Touchpoints!I8)=1),IF(Touchpoints!Q8="",N(Touchpoints!L8),N(Touchpoints!Q8)),0)+IF(AND(8&gt;=N(Touchpoints!I8),8&lt;=N(Touchpoints!J8)),N(Touchpoints!H8)*IF(Touchpoints!R8="",N(Touchpoints!M8),N(Touchpoints!R8))/MAX(1,N(Touchpoints!J8)-N(Touchpoints!I8)+1),0)+IF(AND(8&gt;=N(Touchpoints!J8)+1,8&lt;=N(Touchpoints!J8)+2),N(Touchpoints!H8)*Parámetros!$B$10*(IF(Touchpoints!S8="",N(Touchpoints!N8),N(Touchpoints!S8))+IF(Touchpoints!T8="",N(Touchpoints!O8),N(Touchpoints!T8)))/2,0),0))</f>
        <v>0</v>
      </c>
      <c r="K37" s="35" t="n">
        <f aca="false">IF(Touchpoints!B8="",0,IFERROR(IF(AND(9&gt;=MAX(1,N(Touchpoints!I8)-2),9&lt;=N(Touchpoints!I8)-1,N(Touchpoints!I8)&gt;=2),IF(Touchpoints!Q8="",N(Touchpoints!L8),N(Touchpoints!Q8))/2,0)+IF(AND(9=1,N(Touchpoints!I8)=1),IF(Touchpoints!Q8="",N(Touchpoints!L8),N(Touchpoints!Q8)),0)+IF(AND(9&gt;=N(Touchpoints!I8),9&lt;=N(Touchpoints!J8)),N(Touchpoints!H8)*IF(Touchpoints!R8="",N(Touchpoints!M8),N(Touchpoints!R8))/MAX(1,N(Touchpoints!J8)-N(Touchpoints!I8)+1),0)+IF(AND(9&gt;=N(Touchpoints!J8)+1,9&lt;=N(Touchpoints!J8)+2),N(Touchpoints!H8)*Parámetros!$B$10*(IF(Touchpoints!S8="",N(Touchpoints!N8),N(Touchpoints!S8))+IF(Touchpoints!T8="",N(Touchpoints!O8),N(Touchpoints!T8)))/2,0),0))</f>
        <v>0</v>
      </c>
      <c r="L37" s="35" t="n">
        <f aca="false">IF(Touchpoints!B8="",0,IFERROR(IF(AND(10&gt;=MAX(1,N(Touchpoints!I8)-2),10&lt;=N(Touchpoints!I8)-1,N(Touchpoints!I8)&gt;=2),IF(Touchpoints!Q8="",N(Touchpoints!L8),N(Touchpoints!Q8))/2,0)+IF(AND(10=1,N(Touchpoints!I8)=1),IF(Touchpoints!Q8="",N(Touchpoints!L8),N(Touchpoints!Q8)),0)+IF(AND(10&gt;=N(Touchpoints!I8),10&lt;=N(Touchpoints!J8)),N(Touchpoints!H8)*IF(Touchpoints!R8="",N(Touchpoints!M8),N(Touchpoints!R8))/MAX(1,N(Touchpoints!J8)-N(Touchpoints!I8)+1),0)+IF(AND(10&gt;=N(Touchpoints!J8)+1,10&lt;=N(Touchpoints!J8)+2),N(Touchpoints!H8)*Parámetros!$B$10*(IF(Touchpoints!S8="",N(Touchpoints!N8),N(Touchpoints!S8))+IF(Touchpoints!T8="",N(Touchpoints!O8),N(Touchpoints!T8)))/2,0),0))</f>
        <v>0</v>
      </c>
      <c r="M37" s="35" t="n">
        <f aca="false">IF(Touchpoints!B8="",0,IFERROR(IF(AND(11&gt;=MAX(1,N(Touchpoints!I8)-2),11&lt;=N(Touchpoints!I8)-1,N(Touchpoints!I8)&gt;=2),IF(Touchpoints!Q8="",N(Touchpoints!L8),N(Touchpoints!Q8))/2,0)+IF(AND(11=1,N(Touchpoints!I8)=1),IF(Touchpoints!Q8="",N(Touchpoints!L8),N(Touchpoints!Q8)),0)+IF(AND(11&gt;=N(Touchpoints!I8),11&lt;=N(Touchpoints!J8)),N(Touchpoints!H8)*IF(Touchpoints!R8="",N(Touchpoints!M8),N(Touchpoints!R8))/MAX(1,N(Touchpoints!J8)-N(Touchpoints!I8)+1),0)+IF(AND(11&gt;=N(Touchpoints!J8)+1,11&lt;=N(Touchpoints!J8)+2),N(Touchpoints!H8)*Parámetros!$B$10*(IF(Touchpoints!S8="",N(Touchpoints!N8),N(Touchpoints!S8))+IF(Touchpoints!T8="",N(Touchpoints!O8),N(Touchpoints!T8)))/2,0),0))</f>
        <v>0</v>
      </c>
      <c r="N37" s="35" t="n">
        <f aca="false">IF(Touchpoints!B8="",0,IFERROR(IF(AND(12&gt;=MAX(1,N(Touchpoints!I8)-2),12&lt;=N(Touchpoints!I8)-1,N(Touchpoints!I8)&gt;=2),IF(Touchpoints!Q8="",N(Touchpoints!L8),N(Touchpoints!Q8))/2,0)+IF(AND(12=1,N(Touchpoints!I8)=1),IF(Touchpoints!Q8="",N(Touchpoints!L8),N(Touchpoints!Q8)),0)+IF(AND(12&gt;=N(Touchpoints!I8),12&lt;=N(Touchpoints!J8)),N(Touchpoints!H8)*IF(Touchpoints!R8="",N(Touchpoints!M8),N(Touchpoints!R8))/MAX(1,N(Touchpoints!J8)-N(Touchpoints!I8)+1),0)+IF(AND(12&gt;=N(Touchpoints!J8)+1,12&lt;=N(Touchpoints!J8)+2),N(Touchpoints!H8)*Parámetros!$B$10*(IF(Touchpoints!S8="",N(Touchpoints!N8),N(Touchpoints!S8))+IF(Touchpoints!T8="",N(Touchpoints!O8),N(Touchpoints!T8)))/2,0),0))</f>
        <v>0</v>
      </c>
      <c r="O37" s="35" t="n">
        <f aca="false">IF(Touchpoints!B8="",0,IFERROR(IF(AND(13&gt;=MAX(1,N(Touchpoints!I8)-2),13&lt;=N(Touchpoints!I8)-1,N(Touchpoints!I8)&gt;=2),IF(Touchpoints!Q8="",N(Touchpoints!L8),N(Touchpoints!Q8))/2,0)+IF(AND(13=1,N(Touchpoints!I8)=1),IF(Touchpoints!Q8="",N(Touchpoints!L8),N(Touchpoints!Q8)),0)+IF(AND(13&gt;=N(Touchpoints!I8),13&lt;=N(Touchpoints!J8)),N(Touchpoints!H8)*IF(Touchpoints!R8="",N(Touchpoints!M8),N(Touchpoints!R8))/MAX(1,N(Touchpoints!J8)-N(Touchpoints!I8)+1),0)+IF(AND(13&gt;=N(Touchpoints!J8)+1,13&lt;=N(Touchpoints!J8)+2),N(Touchpoints!H8)*Parámetros!$B$10*(IF(Touchpoints!S8="",N(Touchpoints!N8),N(Touchpoints!S8))+IF(Touchpoints!T8="",N(Touchpoints!O8),N(Touchpoints!T8)))/2,0),0))</f>
        <v>0</v>
      </c>
      <c r="P37" s="35" t="n">
        <f aca="false">IF(Touchpoints!B8="",0,IFERROR(IF(AND(14&gt;=MAX(1,N(Touchpoints!I8)-2),14&lt;=N(Touchpoints!I8)-1,N(Touchpoints!I8)&gt;=2),IF(Touchpoints!Q8="",N(Touchpoints!L8),N(Touchpoints!Q8))/2,0)+IF(AND(14=1,N(Touchpoints!I8)=1),IF(Touchpoints!Q8="",N(Touchpoints!L8),N(Touchpoints!Q8)),0)+IF(AND(14&gt;=N(Touchpoints!I8),14&lt;=N(Touchpoints!J8)),N(Touchpoints!H8)*IF(Touchpoints!R8="",N(Touchpoints!M8),N(Touchpoints!R8))/MAX(1,N(Touchpoints!J8)-N(Touchpoints!I8)+1),0)+IF(AND(14&gt;=N(Touchpoints!J8)+1,14&lt;=N(Touchpoints!J8)+2),N(Touchpoints!H8)*Parámetros!$B$10*(IF(Touchpoints!S8="",N(Touchpoints!N8),N(Touchpoints!S8))+IF(Touchpoints!T8="",N(Touchpoints!O8),N(Touchpoints!T8)))/2,0),0))</f>
        <v>0</v>
      </c>
      <c r="Q37" s="35" t="n">
        <f aca="false">IF(Touchpoints!B8="",0,IFERROR(IF(AND(15&gt;=MAX(1,N(Touchpoints!I8)-2),15&lt;=N(Touchpoints!I8)-1,N(Touchpoints!I8)&gt;=2),IF(Touchpoints!Q8="",N(Touchpoints!L8),N(Touchpoints!Q8))/2,0)+IF(AND(15=1,N(Touchpoints!I8)=1),IF(Touchpoints!Q8="",N(Touchpoints!L8),N(Touchpoints!Q8)),0)+IF(AND(15&gt;=N(Touchpoints!I8),15&lt;=N(Touchpoints!J8)),N(Touchpoints!H8)*IF(Touchpoints!R8="",N(Touchpoints!M8),N(Touchpoints!R8))/MAX(1,N(Touchpoints!J8)-N(Touchpoints!I8)+1),0)+IF(AND(15&gt;=N(Touchpoints!J8)+1,15&lt;=N(Touchpoints!J8)+2),N(Touchpoints!H8)*Parámetros!$B$10*(IF(Touchpoints!S8="",N(Touchpoints!N8),N(Touchpoints!S8))+IF(Touchpoints!T8="",N(Touchpoints!O8),N(Touchpoints!T8)))/2,0),0))</f>
        <v>0</v>
      </c>
      <c r="R37" s="34" t="n">
        <f aca="false">SUM(C37:Q37)</f>
        <v>33.5</v>
      </c>
    </row>
    <row r="38" customFormat="false" ht="15" hidden="false" customHeight="false" outlineLevel="0" collapsed="false">
      <c r="A38" s="39" t="str">
        <f aca="false">IF(Touchpoints!A9="","",Touchpoints!A9)</f>
        <v>TP4</v>
      </c>
      <c r="B38" s="40" t="str">
        <f aca="false">IF(Touchpoints!B9="","",Touchpoints!B9)</f>
        <v>Examen parcial teórico</v>
      </c>
      <c r="C38" s="35" t="n">
        <f aca="false">IF(Touchpoints!B9="",0,IFERROR(IF(AND(1&gt;=MAX(1,N(Touchpoints!I9)-2),1&lt;=N(Touchpoints!I9)-1,N(Touchpoints!I9)&gt;=2),IF(Touchpoints!Q9="",N(Touchpoints!L9),N(Touchpoints!Q9))/2,0)+IF(AND(1=1,N(Touchpoints!I9)=1),IF(Touchpoints!Q9="",N(Touchpoints!L9),N(Touchpoints!Q9)),0)+IF(AND(1&gt;=N(Touchpoints!I9),1&lt;=N(Touchpoints!J9)),N(Touchpoints!H9)*IF(Touchpoints!R9="",N(Touchpoints!M9),N(Touchpoints!R9))/MAX(1,N(Touchpoints!J9)-N(Touchpoints!I9)+1),0)+IF(AND(1&gt;=N(Touchpoints!J9)+1,1&lt;=N(Touchpoints!J9)+2),N(Touchpoints!H9)*Parámetros!$B$10*(IF(Touchpoints!S9="",N(Touchpoints!N9),N(Touchpoints!S9))+IF(Touchpoints!T9="",N(Touchpoints!O9),N(Touchpoints!T9)))/2,0),0))</f>
        <v>0</v>
      </c>
      <c r="D38" s="35" t="n">
        <f aca="false">IF(Touchpoints!B9="",0,IFERROR(IF(AND(2&gt;=MAX(1,N(Touchpoints!I9)-2),2&lt;=N(Touchpoints!I9)-1,N(Touchpoints!I9)&gt;=2),IF(Touchpoints!Q9="",N(Touchpoints!L9),N(Touchpoints!Q9))/2,0)+IF(AND(2=1,N(Touchpoints!I9)=1),IF(Touchpoints!Q9="",N(Touchpoints!L9),N(Touchpoints!Q9)),0)+IF(AND(2&gt;=N(Touchpoints!I9),2&lt;=N(Touchpoints!J9)),N(Touchpoints!H9)*IF(Touchpoints!R9="",N(Touchpoints!M9),N(Touchpoints!R9))/MAX(1,N(Touchpoints!J9)-N(Touchpoints!I9)+1),0)+IF(AND(2&gt;=N(Touchpoints!J9)+1,2&lt;=N(Touchpoints!J9)+2),N(Touchpoints!H9)*Parámetros!$B$10*(IF(Touchpoints!S9="",N(Touchpoints!N9),N(Touchpoints!S9))+IF(Touchpoints!T9="",N(Touchpoints!O9),N(Touchpoints!T9)))/2,0),0))</f>
        <v>0</v>
      </c>
      <c r="E38" s="35" t="n">
        <f aca="false">IF(Touchpoints!B9="",0,IFERROR(IF(AND(3&gt;=MAX(1,N(Touchpoints!I9)-2),3&lt;=N(Touchpoints!I9)-1,N(Touchpoints!I9)&gt;=2),IF(Touchpoints!Q9="",N(Touchpoints!L9),N(Touchpoints!Q9))/2,0)+IF(AND(3=1,N(Touchpoints!I9)=1),IF(Touchpoints!Q9="",N(Touchpoints!L9),N(Touchpoints!Q9)),0)+IF(AND(3&gt;=N(Touchpoints!I9),3&lt;=N(Touchpoints!J9)),N(Touchpoints!H9)*IF(Touchpoints!R9="",N(Touchpoints!M9),N(Touchpoints!R9))/MAX(1,N(Touchpoints!J9)-N(Touchpoints!I9)+1),0)+IF(AND(3&gt;=N(Touchpoints!J9)+1,3&lt;=N(Touchpoints!J9)+2),N(Touchpoints!H9)*Parámetros!$B$10*(IF(Touchpoints!S9="",N(Touchpoints!N9),N(Touchpoints!S9))+IF(Touchpoints!T9="",N(Touchpoints!O9),N(Touchpoints!T9)))/2,0),0))</f>
        <v>0</v>
      </c>
      <c r="F38" s="35" t="n">
        <f aca="false">IF(Touchpoints!B9="",0,IFERROR(IF(AND(4&gt;=MAX(1,N(Touchpoints!I9)-2),4&lt;=N(Touchpoints!I9)-1,N(Touchpoints!I9)&gt;=2),IF(Touchpoints!Q9="",N(Touchpoints!L9),N(Touchpoints!Q9))/2,0)+IF(AND(4=1,N(Touchpoints!I9)=1),IF(Touchpoints!Q9="",N(Touchpoints!L9),N(Touchpoints!Q9)),0)+IF(AND(4&gt;=N(Touchpoints!I9),4&lt;=N(Touchpoints!J9)),N(Touchpoints!H9)*IF(Touchpoints!R9="",N(Touchpoints!M9),N(Touchpoints!R9))/MAX(1,N(Touchpoints!J9)-N(Touchpoints!I9)+1),0)+IF(AND(4&gt;=N(Touchpoints!J9)+1,4&lt;=N(Touchpoints!J9)+2),N(Touchpoints!H9)*Parámetros!$B$10*(IF(Touchpoints!S9="",N(Touchpoints!N9),N(Touchpoints!S9))+IF(Touchpoints!T9="",N(Touchpoints!O9),N(Touchpoints!T9)))/2,0),0))</f>
        <v>0</v>
      </c>
      <c r="G38" s="35" t="n">
        <f aca="false">IF(Touchpoints!B9="",0,IFERROR(IF(AND(5&gt;=MAX(1,N(Touchpoints!I9)-2),5&lt;=N(Touchpoints!I9)-1,N(Touchpoints!I9)&gt;=2),IF(Touchpoints!Q9="",N(Touchpoints!L9),N(Touchpoints!Q9))/2,0)+IF(AND(5=1,N(Touchpoints!I9)=1),IF(Touchpoints!Q9="",N(Touchpoints!L9),N(Touchpoints!Q9)),0)+IF(AND(5&gt;=N(Touchpoints!I9),5&lt;=N(Touchpoints!J9)),N(Touchpoints!H9)*IF(Touchpoints!R9="",N(Touchpoints!M9),N(Touchpoints!R9))/MAX(1,N(Touchpoints!J9)-N(Touchpoints!I9)+1),0)+IF(AND(5&gt;=N(Touchpoints!J9)+1,5&lt;=N(Touchpoints!J9)+2),N(Touchpoints!H9)*Parámetros!$B$10*(IF(Touchpoints!S9="",N(Touchpoints!N9),N(Touchpoints!S9))+IF(Touchpoints!T9="",N(Touchpoints!O9),N(Touchpoints!T9)))/2,0),0))</f>
        <v>0</v>
      </c>
      <c r="H38" s="35" t="n">
        <f aca="false">IF(Touchpoints!B9="",0,IFERROR(IF(AND(6&gt;=MAX(1,N(Touchpoints!I9)-2),6&lt;=N(Touchpoints!I9)-1,N(Touchpoints!I9)&gt;=2),IF(Touchpoints!Q9="",N(Touchpoints!L9),N(Touchpoints!Q9))/2,0)+IF(AND(6=1,N(Touchpoints!I9)=1),IF(Touchpoints!Q9="",N(Touchpoints!L9),N(Touchpoints!Q9)),0)+IF(AND(6&gt;=N(Touchpoints!I9),6&lt;=N(Touchpoints!J9)),N(Touchpoints!H9)*IF(Touchpoints!R9="",N(Touchpoints!M9),N(Touchpoints!R9))/MAX(1,N(Touchpoints!J9)-N(Touchpoints!I9)+1),0)+IF(AND(6&gt;=N(Touchpoints!J9)+1,6&lt;=N(Touchpoints!J9)+2),N(Touchpoints!H9)*Parámetros!$B$10*(IF(Touchpoints!S9="",N(Touchpoints!N9),N(Touchpoints!S9))+IF(Touchpoints!T9="",N(Touchpoints!O9),N(Touchpoints!T9)))/2,0),0))</f>
        <v>3</v>
      </c>
      <c r="I38" s="35" t="n">
        <f aca="false">IF(Touchpoints!B9="",0,IFERROR(IF(AND(7&gt;=MAX(1,N(Touchpoints!I9)-2),7&lt;=N(Touchpoints!I9)-1,N(Touchpoints!I9)&gt;=2),IF(Touchpoints!Q9="",N(Touchpoints!L9),N(Touchpoints!Q9))/2,0)+IF(AND(7=1,N(Touchpoints!I9)=1),IF(Touchpoints!Q9="",N(Touchpoints!L9),N(Touchpoints!Q9)),0)+IF(AND(7&gt;=N(Touchpoints!I9),7&lt;=N(Touchpoints!J9)),N(Touchpoints!H9)*IF(Touchpoints!R9="",N(Touchpoints!M9),N(Touchpoints!R9))/MAX(1,N(Touchpoints!J9)-N(Touchpoints!I9)+1),0)+IF(AND(7&gt;=N(Touchpoints!J9)+1,7&lt;=N(Touchpoints!J9)+2),N(Touchpoints!H9)*Parámetros!$B$10*(IF(Touchpoints!S9="",N(Touchpoints!N9),N(Touchpoints!S9))+IF(Touchpoints!T9="",N(Touchpoints!O9),N(Touchpoints!T9)))/2,0),0))</f>
        <v>3</v>
      </c>
      <c r="J38" s="35" t="n">
        <f aca="false">IF(Touchpoints!B9="",0,IFERROR(IF(AND(8&gt;=MAX(1,N(Touchpoints!I9)-2),8&lt;=N(Touchpoints!I9)-1,N(Touchpoints!I9)&gt;=2),IF(Touchpoints!Q9="",N(Touchpoints!L9),N(Touchpoints!Q9))/2,0)+IF(AND(8=1,N(Touchpoints!I9)=1),IF(Touchpoints!Q9="",N(Touchpoints!L9),N(Touchpoints!Q9)),0)+IF(AND(8&gt;=N(Touchpoints!I9),8&lt;=N(Touchpoints!J9)),N(Touchpoints!H9)*IF(Touchpoints!R9="",N(Touchpoints!M9),N(Touchpoints!R9))/MAX(1,N(Touchpoints!J9)-N(Touchpoints!I9)+1),0)+IF(AND(8&gt;=N(Touchpoints!J9)+1,8&lt;=N(Touchpoints!J9)+2),N(Touchpoints!H9)*Parámetros!$B$10*(IF(Touchpoints!S9="",N(Touchpoints!N9),N(Touchpoints!S9))+IF(Touchpoints!T9="",N(Touchpoints!O9),N(Touchpoints!T9)))/2,0),0))</f>
        <v>2</v>
      </c>
      <c r="K38" s="35" t="n">
        <f aca="false">IF(Touchpoints!B9="",0,IFERROR(IF(AND(9&gt;=MAX(1,N(Touchpoints!I9)-2),9&lt;=N(Touchpoints!I9)-1,N(Touchpoints!I9)&gt;=2),IF(Touchpoints!Q9="",N(Touchpoints!L9),N(Touchpoints!Q9))/2,0)+IF(AND(9=1,N(Touchpoints!I9)=1),IF(Touchpoints!Q9="",N(Touchpoints!L9),N(Touchpoints!Q9)),0)+IF(AND(9&gt;=N(Touchpoints!I9),9&lt;=N(Touchpoints!J9)),N(Touchpoints!H9)*IF(Touchpoints!R9="",N(Touchpoints!M9),N(Touchpoints!R9))/MAX(1,N(Touchpoints!J9)-N(Touchpoints!I9)+1),0)+IF(AND(9&gt;=N(Touchpoints!J9)+1,9&lt;=N(Touchpoints!J9)+2),N(Touchpoints!H9)*Parámetros!$B$10*(IF(Touchpoints!S9="",N(Touchpoints!N9),N(Touchpoints!S9))+IF(Touchpoints!T9="",N(Touchpoints!O9),N(Touchpoints!T9)))/2,0),0))</f>
        <v>10</v>
      </c>
      <c r="L38" s="35" t="n">
        <f aca="false">IF(Touchpoints!B9="",0,IFERROR(IF(AND(10&gt;=MAX(1,N(Touchpoints!I9)-2),10&lt;=N(Touchpoints!I9)-1,N(Touchpoints!I9)&gt;=2),IF(Touchpoints!Q9="",N(Touchpoints!L9),N(Touchpoints!Q9))/2,0)+IF(AND(10=1,N(Touchpoints!I9)=1),IF(Touchpoints!Q9="",N(Touchpoints!L9),N(Touchpoints!Q9)),0)+IF(AND(10&gt;=N(Touchpoints!I9),10&lt;=N(Touchpoints!J9)),N(Touchpoints!H9)*IF(Touchpoints!R9="",N(Touchpoints!M9),N(Touchpoints!R9))/MAX(1,N(Touchpoints!J9)-N(Touchpoints!I9)+1),0)+IF(AND(10&gt;=N(Touchpoints!J9)+1,10&lt;=N(Touchpoints!J9)+2),N(Touchpoints!H9)*Parámetros!$B$10*(IF(Touchpoints!S9="",N(Touchpoints!N9),N(Touchpoints!S9))+IF(Touchpoints!T9="",N(Touchpoints!O9),N(Touchpoints!T9)))/2,0),0))</f>
        <v>10</v>
      </c>
      <c r="M38" s="35" t="n">
        <f aca="false">IF(Touchpoints!B9="",0,IFERROR(IF(AND(11&gt;=MAX(1,N(Touchpoints!I9)-2),11&lt;=N(Touchpoints!I9)-1,N(Touchpoints!I9)&gt;=2),IF(Touchpoints!Q9="",N(Touchpoints!L9),N(Touchpoints!Q9))/2,0)+IF(AND(11=1,N(Touchpoints!I9)=1),IF(Touchpoints!Q9="",N(Touchpoints!L9),N(Touchpoints!Q9)),0)+IF(AND(11&gt;=N(Touchpoints!I9),11&lt;=N(Touchpoints!J9)),N(Touchpoints!H9)*IF(Touchpoints!R9="",N(Touchpoints!M9),N(Touchpoints!R9))/MAX(1,N(Touchpoints!J9)-N(Touchpoints!I9)+1),0)+IF(AND(11&gt;=N(Touchpoints!J9)+1,11&lt;=N(Touchpoints!J9)+2),N(Touchpoints!H9)*Parámetros!$B$10*(IF(Touchpoints!S9="",N(Touchpoints!N9),N(Touchpoints!S9))+IF(Touchpoints!T9="",N(Touchpoints!O9),N(Touchpoints!T9)))/2,0),0))</f>
        <v>0</v>
      </c>
      <c r="N38" s="35" t="n">
        <f aca="false">IF(Touchpoints!B9="",0,IFERROR(IF(AND(12&gt;=MAX(1,N(Touchpoints!I9)-2),12&lt;=N(Touchpoints!I9)-1,N(Touchpoints!I9)&gt;=2),IF(Touchpoints!Q9="",N(Touchpoints!L9),N(Touchpoints!Q9))/2,0)+IF(AND(12=1,N(Touchpoints!I9)=1),IF(Touchpoints!Q9="",N(Touchpoints!L9),N(Touchpoints!Q9)),0)+IF(AND(12&gt;=N(Touchpoints!I9),12&lt;=N(Touchpoints!J9)),N(Touchpoints!H9)*IF(Touchpoints!R9="",N(Touchpoints!M9),N(Touchpoints!R9))/MAX(1,N(Touchpoints!J9)-N(Touchpoints!I9)+1),0)+IF(AND(12&gt;=N(Touchpoints!J9)+1,12&lt;=N(Touchpoints!J9)+2),N(Touchpoints!H9)*Parámetros!$B$10*(IF(Touchpoints!S9="",N(Touchpoints!N9),N(Touchpoints!S9))+IF(Touchpoints!T9="",N(Touchpoints!O9),N(Touchpoints!T9)))/2,0),0))</f>
        <v>0</v>
      </c>
      <c r="O38" s="35" t="n">
        <f aca="false">IF(Touchpoints!B9="",0,IFERROR(IF(AND(13&gt;=MAX(1,N(Touchpoints!I9)-2),13&lt;=N(Touchpoints!I9)-1,N(Touchpoints!I9)&gt;=2),IF(Touchpoints!Q9="",N(Touchpoints!L9),N(Touchpoints!Q9))/2,0)+IF(AND(13=1,N(Touchpoints!I9)=1),IF(Touchpoints!Q9="",N(Touchpoints!L9),N(Touchpoints!Q9)),0)+IF(AND(13&gt;=N(Touchpoints!I9),13&lt;=N(Touchpoints!J9)),N(Touchpoints!H9)*IF(Touchpoints!R9="",N(Touchpoints!M9),N(Touchpoints!R9))/MAX(1,N(Touchpoints!J9)-N(Touchpoints!I9)+1),0)+IF(AND(13&gt;=N(Touchpoints!J9)+1,13&lt;=N(Touchpoints!J9)+2),N(Touchpoints!H9)*Parámetros!$B$10*(IF(Touchpoints!S9="",N(Touchpoints!N9),N(Touchpoints!S9))+IF(Touchpoints!T9="",N(Touchpoints!O9),N(Touchpoints!T9)))/2,0),0))</f>
        <v>0</v>
      </c>
      <c r="P38" s="35" t="n">
        <f aca="false">IF(Touchpoints!B9="",0,IFERROR(IF(AND(14&gt;=MAX(1,N(Touchpoints!I9)-2),14&lt;=N(Touchpoints!I9)-1,N(Touchpoints!I9)&gt;=2),IF(Touchpoints!Q9="",N(Touchpoints!L9),N(Touchpoints!Q9))/2,0)+IF(AND(14=1,N(Touchpoints!I9)=1),IF(Touchpoints!Q9="",N(Touchpoints!L9),N(Touchpoints!Q9)),0)+IF(AND(14&gt;=N(Touchpoints!I9),14&lt;=N(Touchpoints!J9)),N(Touchpoints!H9)*IF(Touchpoints!R9="",N(Touchpoints!M9),N(Touchpoints!R9))/MAX(1,N(Touchpoints!J9)-N(Touchpoints!I9)+1),0)+IF(AND(14&gt;=N(Touchpoints!J9)+1,14&lt;=N(Touchpoints!J9)+2),N(Touchpoints!H9)*Parámetros!$B$10*(IF(Touchpoints!S9="",N(Touchpoints!N9),N(Touchpoints!S9))+IF(Touchpoints!T9="",N(Touchpoints!O9),N(Touchpoints!T9)))/2,0),0))</f>
        <v>0</v>
      </c>
      <c r="Q38" s="35" t="n">
        <f aca="false">IF(Touchpoints!B9="",0,IFERROR(IF(AND(15&gt;=MAX(1,N(Touchpoints!I9)-2),15&lt;=N(Touchpoints!I9)-1,N(Touchpoints!I9)&gt;=2),IF(Touchpoints!Q9="",N(Touchpoints!L9),N(Touchpoints!Q9))/2,0)+IF(AND(15=1,N(Touchpoints!I9)=1),IF(Touchpoints!Q9="",N(Touchpoints!L9),N(Touchpoints!Q9)),0)+IF(AND(15&gt;=N(Touchpoints!I9),15&lt;=N(Touchpoints!J9)),N(Touchpoints!H9)*IF(Touchpoints!R9="",N(Touchpoints!M9),N(Touchpoints!R9))/MAX(1,N(Touchpoints!J9)-N(Touchpoints!I9)+1),0)+IF(AND(15&gt;=N(Touchpoints!J9)+1,15&lt;=N(Touchpoints!J9)+2),N(Touchpoints!H9)*Parámetros!$B$10*(IF(Touchpoints!S9="",N(Touchpoints!N9),N(Touchpoints!S9))+IF(Touchpoints!T9="",N(Touchpoints!O9),N(Touchpoints!T9)))/2,0),0))</f>
        <v>0</v>
      </c>
      <c r="R38" s="34" t="n">
        <f aca="false">SUM(C38:Q38)</f>
        <v>28</v>
      </c>
    </row>
    <row r="39" customFormat="false" ht="23.85" hidden="false" customHeight="false" outlineLevel="0" collapsed="false">
      <c r="A39" s="39" t="str">
        <f aca="false">IF(Touchpoints!A10="","",Touchpoints!A10)</f>
        <v>TP5</v>
      </c>
      <c r="B39" s="40" t="str">
        <f aca="false">IF(Touchpoints!B10="","",Touchpoints!B10)</f>
        <v>Entrega P2 — Diseño arquitectónico</v>
      </c>
      <c r="C39" s="35" t="n">
        <f aca="false">IF(Touchpoints!B10="",0,IFERROR(IF(AND(1&gt;=MAX(1,N(Touchpoints!I10)-2),1&lt;=N(Touchpoints!I10)-1,N(Touchpoints!I10)&gt;=2),IF(Touchpoints!Q10="",N(Touchpoints!L10),N(Touchpoints!Q10))/2,0)+IF(AND(1=1,N(Touchpoints!I10)=1),IF(Touchpoints!Q10="",N(Touchpoints!L10),N(Touchpoints!Q10)),0)+IF(AND(1&gt;=N(Touchpoints!I10),1&lt;=N(Touchpoints!J10)),N(Touchpoints!H10)*IF(Touchpoints!R10="",N(Touchpoints!M10),N(Touchpoints!R10))/MAX(1,N(Touchpoints!J10)-N(Touchpoints!I10)+1),0)+IF(AND(1&gt;=N(Touchpoints!J10)+1,1&lt;=N(Touchpoints!J10)+2),N(Touchpoints!H10)*Parámetros!$B$10*(IF(Touchpoints!S10="",N(Touchpoints!N10),N(Touchpoints!S10))+IF(Touchpoints!T10="",N(Touchpoints!O10),N(Touchpoints!T10)))/2,0),0))</f>
        <v>0</v>
      </c>
      <c r="D39" s="35" t="n">
        <f aca="false">IF(Touchpoints!B10="",0,IFERROR(IF(AND(2&gt;=MAX(1,N(Touchpoints!I10)-2),2&lt;=N(Touchpoints!I10)-1,N(Touchpoints!I10)&gt;=2),IF(Touchpoints!Q10="",N(Touchpoints!L10),N(Touchpoints!Q10))/2,0)+IF(AND(2=1,N(Touchpoints!I10)=1),IF(Touchpoints!Q10="",N(Touchpoints!L10),N(Touchpoints!Q10)),0)+IF(AND(2&gt;=N(Touchpoints!I10),2&lt;=N(Touchpoints!J10)),N(Touchpoints!H10)*IF(Touchpoints!R10="",N(Touchpoints!M10),N(Touchpoints!R10))/MAX(1,N(Touchpoints!J10)-N(Touchpoints!I10)+1),0)+IF(AND(2&gt;=N(Touchpoints!J10)+1,2&lt;=N(Touchpoints!J10)+2),N(Touchpoints!H10)*Parámetros!$B$10*(IF(Touchpoints!S10="",N(Touchpoints!N10),N(Touchpoints!S10))+IF(Touchpoints!T10="",N(Touchpoints!O10),N(Touchpoints!T10)))/2,0),0))</f>
        <v>0</v>
      </c>
      <c r="E39" s="35" t="n">
        <f aca="false">IF(Touchpoints!B10="",0,IFERROR(IF(AND(3&gt;=MAX(1,N(Touchpoints!I10)-2),3&lt;=N(Touchpoints!I10)-1,N(Touchpoints!I10)&gt;=2),IF(Touchpoints!Q10="",N(Touchpoints!L10),N(Touchpoints!Q10))/2,0)+IF(AND(3=1,N(Touchpoints!I10)=1),IF(Touchpoints!Q10="",N(Touchpoints!L10),N(Touchpoints!Q10)),0)+IF(AND(3&gt;=N(Touchpoints!I10),3&lt;=N(Touchpoints!J10)),N(Touchpoints!H10)*IF(Touchpoints!R10="",N(Touchpoints!M10),N(Touchpoints!R10))/MAX(1,N(Touchpoints!J10)-N(Touchpoints!I10)+1),0)+IF(AND(3&gt;=N(Touchpoints!J10)+1,3&lt;=N(Touchpoints!J10)+2),N(Touchpoints!H10)*Parámetros!$B$10*(IF(Touchpoints!S10="",N(Touchpoints!N10),N(Touchpoints!S10))+IF(Touchpoints!T10="",N(Touchpoints!O10),N(Touchpoints!T10)))/2,0),0))</f>
        <v>0</v>
      </c>
      <c r="F39" s="35" t="n">
        <f aca="false">IF(Touchpoints!B10="",0,IFERROR(IF(AND(4&gt;=MAX(1,N(Touchpoints!I10)-2),4&lt;=N(Touchpoints!I10)-1,N(Touchpoints!I10)&gt;=2),IF(Touchpoints!Q10="",N(Touchpoints!L10),N(Touchpoints!Q10))/2,0)+IF(AND(4=1,N(Touchpoints!I10)=1),IF(Touchpoints!Q10="",N(Touchpoints!L10),N(Touchpoints!Q10)),0)+IF(AND(4&gt;=N(Touchpoints!I10),4&lt;=N(Touchpoints!J10)),N(Touchpoints!H10)*IF(Touchpoints!R10="",N(Touchpoints!M10),N(Touchpoints!R10))/MAX(1,N(Touchpoints!J10)-N(Touchpoints!I10)+1),0)+IF(AND(4&gt;=N(Touchpoints!J10)+1,4&lt;=N(Touchpoints!J10)+2),N(Touchpoints!H10)*Parámetros!$B$10*(IF(Touchpoints!S10="",N(Touchpoints!N10),N(Touchpoints!S10))+IF(Touchpoints!T10="",N(Touchpoints!O10),N(Touchpoints!T10)))/2,0),0))</f>
        <v>0</v>
      </c>
      <c r="G39" s="35" t="n">
        <f aca="false">IF(Touchpoints!B10="",0,IFERROR(IF(AND(5&gt;=MAX(1,N(Touchpoints!I10)-2),5&lt;=N(Touchpoints!I10)-1,N(Touchpoints!I10)&gt;=2),IF(Touchpoints!Q10="",N(Touchpoints!L10),N(Touchpoints!Q10))/2,0)+IF(AND(5=1,N(Touchpoints!I10)=1),IF(Touchpoints!Q10="",N(Touchpoints!L10),N(Touchpoints!Q10)),0)+IF(AND(5&gt;=N(Touchpoints!I10),5&lt;=N(Touchpoints!J10)),N(Touchpoints!H10)*IF(Touchpoints!R10="",N(Touchpoints!M10),N(Touchpoints!R10))/MAX(1,N(Touchpoints!J10)-N(Touchpoints!I10)+1),0)+IF(AND(5&gt;=N(Touchpoints!J10)+1,5&lt;=N(Touchpoints!J10)+2),N(Touchpoints!H10)*Parámetros!$B$10*(IF(Touchpoints!S10="",N(Touchpoints!N10),N(Touchpoints!S10))+IF(Touchpoints!T10="",N(Touchpoints!O10),N(Touchpoints!T10)))/2,0),0))</f>
        <v>0</v>
      </c>
      <c r="H39" s="35" t="n">
        <f aca="false">IF(Touchpoints!B10="",0,IFERROR(IF(AND(6&gt;=MAX(1,N(Touchpoints!I10)-2),6&lt;=N(Touchpoints!I10)-1,N(Touchpoints!I10)&gt;=2),IF(Touchpoints!Q10="",N(Touchpoints!L10),N(Touchpoints!Q10))/2,0)+IF(AND(6=1,N(Touchpoints!I10)=1),IF(Touchpoints!Q10="",N(Touchpoints!L10),N(Touchpoints!Q10)),0)+IF(AND(6&gt;=N(Touchpoints!I10),6&lt;=N(Touchpoints!J10)),N(Touchpoints!H10)*IF(Touchpoints!R10="",N(Touchpoints!M10),N(Touchpoints!R10))/MAX(1,N(Touchpoints!J10)-N(Touchpoints!I10)+1),0)+IF(AND(6&gt;=N(Touchpoints!J10)+1,6&lt;=N(Touchpoints!J10)+2),N(Touchpoints!H10)*Parámetros!$B$10*(IF(Touchpoints!S10="",N(Touchpoints!N10),N(Touchpoints!S10))+IF(Touchpoints!T10="",N(Touchpoints!O10),N(Touchpoints!T10)))/2,0),0))</f>
        <v>0</v>
      </c>
      <c r="I39" s="35" t="n">
        <f aca="false">IF(Touchpoints!B10="",0,IFERROR(IF(AND(7&gt;=MAX(1,N(Touchpoints!I10)-2),7&lt;=N(Touchpoints!I10)-1,N(Touchpoints!I10)&gt;=2),IF(Touchpoints!Q10="",N(Touchpoints!L10),N(Touchpoints!Q10))/2,0)+IF(AND(7=1,N(Touchpoints!I10)=1),IF(Touchpoints!Q10="",N(Touchpoints!L10),N(Touchpoints!Q10)),0)+IF(AND(7&gt;=N(Touchpoints!I10),7&lt;=N(Touchpoints!J10)),N(Touchpoints!H10)*IF(Touchpoints!R10="",N(Touchpoints!M10),N(Touchpoints!R10))/MAX(1,N(Touchpoints!J10)-N(Touchpoints!I10)+1),0)+IF(AND(7&gt;=N(Touchpoints!J10)+1,7&lt;=N(Touchpoints!J10)+2),N(Touchpoints!H10)*Parámetros!$B$10*(IF(Touchpoints!S10="",N(Touchpoints!N10),N(Touchpoints!S10))+IF(Touchpoints!T10="",N(Touchpoints!O10),N(Touchpoints!T10)))/2,0),0))</f>
        <v>0</v>
      </c>
      <c r="J39" s="35" t="n">
        <f aca="false">IF(Touchpoints!B10="",0,IFERROR(IF(AND(8&gt;=MAX(1,N(Touchpoints!I10)-2),8&lt;=N(Touchpoints!I10)-1,N(Touchpoints!I10)&gt;=2),IF(Touchpoints!Q10="",N(Touchpoints!L10),N(Touchpoints!Q10))/2,0)+IF(AND(8=1,N(Touchpoints!I10)=1),IF(Touchpoints!Q10="",N(Touchpoints!L10),N(Touchpoints!Q10)),0)+IF(AND(8&gt;=N(Touchpoints!I10),8&lt;=N(Touchpoints!J10)),N(Touchpoints!H10)*IF(Touchpoints!R10="",N(Touchpoints!M10),N(Touchpoints!R10))/MAX(1,N(Touchpoints!J10)-N(Touchpoints!I10)+1),0)+IF(AND(8&gt;=N(Touchpoints!J10)+1,8&lt;=N(Touchpoints!J10)+2),N(Touchpoints!H10)*Parámetros!$B$10*(IF(Touchpoints!S10="",N(Touchpoints!N10),N(Touchpoints!S10))+IF(Touchpoints!T10="",N(Touchpoints!O10),N(Touchpoints!T10)))/2,0),0))</f>
        <v>1.5</v>
      </c>
      <c r="K39" s="35" t="n">
        <f aca="false">IF(Touchpoints!B10="",0,IFERROR(IF(AND(9&gt;=MAX(1,N(Touchpoints!I10)-2),9&lt;=N(Touchpoints!I10)-1,N(Touchpoints!I10)&gt;=2),IF(Touchpoints!Q10="",N(Touchpoints!L10),N(Touchpoints!Q10))/2,0)+IF(AND(9=1,N(Touchpoints!I10)=1),IF(Touchpoints!Q10="",N(Touchpoints!L10),N(Touchpoints!Q10)),0)+IF(AND(9&gt;=N(Touchpoints!I10),9&lt;=N(Touchpoints!J10)),N(Touchpoints!H10)*IF(Touchpoints!R10="",N(Touchpoints!M10),N(Touchpoints!R10))/MAX(1,N(Touchpoints!J10)-N(Touchpoints!I10)+1),0)+IF(AND(9&gt;=N(Touchpoints!J10)+1,9&lt;=N(Touchpoints!J10)+2),N(Touchpoints!H10)*Parámetros!$B$10*(IF(Touchpoints!S10="",N(Touchpoints!N10),N(Touchpoints!S10))+IF(Touchpoints!T10="",N(Touchpoints!O10),N(Touchpoints!T10)))/2,0),0))</f>
        <v>1.5</v>
      </c>
      <c r="L39" s="35" t="n">
        <f aca="false">IF(Touchpoints!B10="",0,IFERROR(IF(AND(10&gt;=MAX(1,N(Touchpoints!I10)-2),10&lt;=N(Touchpoints!I10)-1,N(Touchpoints!I10)&gt;=2),IF(Touchpoints!Q10="",N(Touchpoints!L10),N(Touchpoints!Q10))/2,0)+IF(AND(10=1,N(Touchpoints!I10)=1),IF(Touchpoints!Q10="",N(Touchpoints!L10),N(Touchpoints!Q10)),0)+IF(AND(10&gt;=N(Touchpoints!I10),10&lt;=N(Touchpoints!J10)),N(Touchpoints!H10)*IF(Touchpoints!R10="",N(Touchpoints!M10),N(Touchpoints!R10))/MAX(1,N(Touchpoints!J10)-N(Touchpoints!I10)+1),0)+IF(AND(10&gt;=N(Touchpoints!J10)+1,10&lt;=N(Touchpoints!J10)+2),N(Touchpoints!H10)*Parámetros!$B$10*(IF(Touchpoints!S10="",N(Touchpoints!N10),N(Touchpoints!S10))+IF(Touchpoints!T10="",N(Touchpoints!O10),N(Touchpoints!T10)))/2,0),0))</f>
        <v>0.5</v>
      </c>
      <c r="M39" s="35" t="n">
        <f aca="false">IF(Touchpoints!B10="",0,IFERROR(IF(AND(11&gt;=MAX(1,N(Touchpoints!I10)-2),11&lt;=N(Touchpoints!I10)-1,N(Touchpoints!I10)&gt;=2),IF(Touchpoints!Q10="",N(Touchpoints!L10),N(Touchpoints!Q10))/2,0)+IF(AND(11=1,N(Touchpoints!I10)=1),IF(Touchpoints!Q10="",N(Touchpoints!L10),N(Touchpoints!Q10)),0)+IF(AND(11&gt;=N(Touchpoints!I10),11&lt;=N(Touchpoints!J10)),N(Touchpoints!H10)*IF(Touchpoints!R10="",N(Touchpoints!M10),N(Touchpoints!R10))/MAX(1,N(Touchpoints!J10)-N(Touchpoints!I10)+1),0)+IF(AND(11&gt;=N(Touchpoints!J10)+1,11&lt;=N(Touchpoints!J10)+2),N(Touchpoints!H10)*Parámetros!$B$10*(IF(Touchpoints!S10="",N(Touchpoints!N10),N(Touchpoints!S10))+IF(Touchpoints!T10="",N(Touchpoints!O10),N(Touchpoints!T10)))/2,0),0))</f>
        <v>9</v>
      </c>
      <c r="N39" s="35" t="n">
        <f aca="false">IF(Touchpoints!B10="",0,IFERROR(IF(AND(12&gt;=MAX(1,N(Touchpoints!I10)-2),12&lt;=N(Touchpoints!I10)-1,N(Touchpoints!I10)&gt;=2),IF(Touchpoints!Q10="",N(Touchpoints!L10),N(Touchpoints!Q10))/2,0)+IF(AND(12=1,N(Touchpoints!I10)=1),IF(Touchpoints!Q10="",N(Touchpoints!L10),N(Touchpoints!Q10)),0)+IF(AND(12&gt;=N(Touchpoints!I10),12&lt;=N(Touchpoints!J10)),N(Touchpoints!H10)*IF(Touchpoints!R10="",N(Touchpoints!M10),N(Touchpoints!R10))/MAX(1,N(Touchpoints!J10)-N(Touchpoints!I10)+1),0)+IF(AND(12&gt;=N(Touchpoints!J10)+1,12&lt;=N(Touchpoints!J10)+2),N(Touchpoints!H10)*Parámetros!$B$10*(IF(Touchpoints!S10="",N(Touchpoints!N10),N(Touchpoints!S10))+IF(Touchpoints!T10="",N(Touchpoints!O10),N(Touchpoints!T10)))/2,0),0))</f>
        <v>9</v>
      </c>
      <c r="O39" s="35" t="n">
        <f aca="false">IF(Touchpoints!B10="",0,IFERROR(IF(AND(13&gt;=MAX(1,N(Touchpoints!I10)-2),13&lt;=N(Touchpoints!I10)-1,N(Touchpoints!I10)&gt;=2),IF(Touchpoints!Q10="",N(Touchpoints!L10),N(Touchpoints!Q10))/2,0)+IF(AND(13=1,N(Touchpoints!I10)=1),IF(Touchpoints!Q10="",N(Touchpoints!L10),N(Touchpoints!Q10)),0)+IF(AND(13&gt;=N(Touchpoints!I10),13&lt;=N(Touchpoints!J10)),N(Touchpoints!H10)*IF(Touchpoints!R10="",N(Touchpoints!M10),N(Touchpoints!R10))/MAX(1,N(Touchpoints!J10)-N(Touchpoints!I10)+1),0)+IF(AND(13&gt;=N(Touchpoints!J10)+1,13&lt;=N(Touchpoints!J10)+2),N(Touchpoints!H10)*Parámetros!$B$10*(IF(Touchpoints!S10="",N(Touchpoints!N10),N(Touchpoints!S10))+IF(Touchpoints!T10="",N(Touchpoints!O10),N(Touchpoints!T10)))/2,0),0))</f>
        <v>0</v>
      </c>
      <c r="P39" s="35" t="n">
        <f aca="false">IF(Touchpoints!B10="",0,IFERROR(IF(AND(14&gt;=MAX(1,N(Touchpoints!I10)-2),14&lt;=N(Touchpoints!I10)-1,N(Touchpoints!I10)&gt;=2),IF(Touchpoints!Q10="",N(Touchpoints!L10),N(Touchpoints!Q10))/2,0)+IF(AND(14=1,N(Touchpoints!I10)=1),IF(Touchpoints!Q10="",N(Touchpoints!L10),N(Touchpoints!Q10)),0)+IF(AND(14&gt;=N(Touchpoints!I10),14&lt;=N(Touchpoints!J10)),N(Touchpoints!H10)*IF(Touchpoints!R10="",N(Touchpoints!M10),N(Touchpoints!R10))/MAX(1,N(Touchpoints!J10)-N(Touchpoints!I10)+1),0)+IF(AND(14&gt;=N(Touchpoints!J10)+1,14&lt;=N(Touchpoints!J10)+2),N(Touchpoints!H10)*Parámetros!$B$10*(IF(Touchpoints!S10="",N(Touchpoints!N10),N(Touchpoints!S10))+IF(Touchpoints!T10="",N(Touchpoints!O10),N(Touchpoints!T10)))/2,0),0))</f>
        <v>0</v>
      </c>
      <c r="Q39" s="35" t="n">
        <f aca="false">IF(Touchpoints!B10="",0,IFERROR(IF(AND(15&gt;=MAX(1,N(Touchpoints!I10)-2),15&lt;=N(Touchpoints!I10)-1,N(Touchpoints!I10)&gt;=2),IF(Touchpoints!Q10="",N(Touchpoints!L10),N(Touchpoints!Q10))/2,0)+IF(AND(15=1,N(Touchpoints!I10)=1),IF(Touchpoints!Q10="",N(Touchpoints!L10),N(Touchpoints!Q10)),0)+IF(AND(15&gt;=N(Touchpoints!I10),15&lt;=N(Touchpoints!J10)),N(Touchpoints!H10)*IF(Touchpoints!R10="",N(Touchpoints!M10),N(Touchpoints!R10))/MAX(1,N(Touchpoints!J10)-N(Touchpoints!I10)+1),0)+IF(AND(15&gt;=N(Touchpoints!J10)+1,15&lt;=N(Touchpoints!J10)+2),N(Touchpoints!H10)*Parámetros!$B$10*(IF(Touchpoints!S10="",N(Touchpoints!N10),N(Touchpoints!S10))+IF(Touchpoints!T10="",N(Touchpoints!O10),N(Touchpoints!T10)))/2,0),0))</f>
        <v>0</v>
      </c>
      <c r="R39" s="34" t="n">
        <f aca="false">SUM(C39:Q39)</f>
        <v>21.5</v>
      </c>
    </row>
    <row r="40" customFormat="false" ht="23.85" hidden="false" customHeight="false" outlineLevel="0" collapsed="false">
      <c r="A40" s="39" t="str">
        <f aca="false">IF(Touchpoints!A11="","",Touchpoints!A11)</f>
        <v>TP6</v>
      </c>
      <c r="B40" s="40" t="str">
        <f aca="false">IF(Touchpoints!B11="","",Touchpoints!B11)</f>
        <v>Entrega P3 — Implementación y pruebas</v>
      </c>
      <c r="C40" s="35" t="n">
        <f aca="false">IF(Touchpoints!B11="",0,IFERROR(IF(AND(1&gt;=MAX(1,N(Touchpoints!I11)-2),1&lt;=N(Touchpoints!I11)-1,N(Touchpoints!I11)&gt;=2),IF(Touchpoints!Q11="",N(Touchpoints!L11),N(Touchpoints!Q11))/2,0)+IF(AND(1=1,N(Touchpoints!I11)=1),IF(Touchpoints!Q11="",N(Touchpoints!L11),N(Touchpoints!Q11)),0)+IF(AND(1&gt;=N(Touchpoints!I11),1&lt;=N(Touchpoints!J11)),N(Touchpoints!H11)*IF(Touchpoints!R11="",N(Touchpoints!M11),N(Touchpoints!R11))/MAX(1,N(Touchpoints!J11)-N(Touchpoints!I11)+1),0)+IF(AND(1&gt;=N(Touchpoints!J11)+1,1&lt;=N(Touchpoints!J11)+2),N(Touchpoints!H11)*Parámetros!$B$10*(IF(Touchpoints!S11="",N(Touchpoints!N11),N(Touchpoints!S11))+IF(Touchpoints!T11="",N(Touchpoints!O11),N(Touchpoints!T11)))/2,0),0))</f>
        <v>0</v>
      </c>
      <c r="D40" s="35" t="n">
        <f aca="false">IF(Touchpoints!B11="",0,IFERROR(IF(AND(2&gt;=MAX(1,N(Touchpoints!I11)-2),2&lt;=N(Touchpoints!I11)-1,N(Touchpoints!I11)&gt;=2),IF(Touchpoints!Q11="",N(Touchpoints!L11),N(Touchpoints!Q11))/2,0)+IF(AND(2=1,N(Touchpoints!I11)=1),IF(Touchpoints!Q11="",N(Touchpoints!L11),N(Touchpoints!Q11)),0)+IF(AND(2&gt;=N(Touchpoints!I11),2&lt;=N(Touchpoints!J11)),N(Touchpoints!H11)*IF(Touchpoints!R11="",N(Touchpoints!M11),N(Touchpoints!R11))/MAX(1,N(Touchpoints!J11)-N(Touchpoints!I11)+1),0)+IF(AND(2&gt;=N(Touchpoints!J11)+1,2&lt;=N(Touchpoints!J11)+2),N(Touchpoints!H11)*Parámetros!$B$10*(IF(Touchpoints!S11="",N(Touchpoints!N11),N(Touchpoints!S11))+IF(Touchpoints!T11="",N(Touchpoints!O11),N(Touchpoints!T11)))/2,0),0))</f>
        <v>0</v>
      </c>
      <c r="E40" s="35" t="n">
        <f aca="false">IF(Touchpoints!B11="",0,IFERROR(IF(AND(3&gt;=MAX(1,N(Touchpoints!I11)-2),3&lt;=N(Touchpoints!I11)-1,N(Touchpoints!I11)&gt;=2),IF(Touchpoints!Q11="",N(Touchpoints!L11),N(Touchpoints!Q11))/2,0)+IF(AND(3=1,N(Touchpoints!I11)=1),IF(Touchpoints!Q11="",N(Touchpoints!L11),N(Touchpoints!Q11)),0)+IF(AND(3&gt;=N(Touchpoints!I11),3&lt;=N(Touchpoints!J11)),N(Touchpoints!H11)*IF(Touchpoints!R11="",N(Touchpoints!M11),N(Touchpoints!R11))/MAX(1,N(Touchpoints!J11)-N(Touchpoints!I11)+1),0)+IF(AND(3&gt;=N(Touchpoints!J11)+1,3&lt;=N(Touchpoints!J11)+2),N(Touchpoints!H11)*Parámetros!$B$10*(IF(Touchpoints!S11="",N(Touchpoints!N11),N(Touchpoints!S11))+IF(Touchpoints!T11="",N(Touchpoints!O11),N(Touchpoints!T11)))/2,0),0))</f>
        <v>0</v>
      </c>
      <c r="F40" s="35" t="n">
        <f aca="false">IF(Touchpoints!B11="",0,IFERROR(IF(AND(4&gt;=MAX(1,N(Touchpoints!I11)-2),4&lt;=N(Touchpoints!I11)-1,N(Touchpoints!I11)&gt;=2),IF(Touchpoints!Q11="",N(Touchpoints!L11),N(Touchpoints!Q11))/2,0)+IF(AND(4=1,N(Touchpoints!I11)=1),IF(Touchpoints!Q11="",N(Touchpoints!L11),N(Touchpoints!Q11)),0)+IF(AND(4&gt;=N(Touchpoints!I11),4&lt;=N(Touchpoints!J11)),N(Touchpoints!H11)*IF(Touchpoints!R11="",N(Touchpoints!M11),N(Touchpoints!R11))/MAX(1,N(Touchpoints!J11)-N(Touchpoints!I11)+1),0)+IF(AND(4&gt;=N(Touchpoints!J11)+1,4&lt;=N(Touchpoints!J11)+2),N(Touchpoints!H11)*Parámetros!$B$10*(IF(Touchpoints!S11="",N(Touchpoints!N11),N(Touchpoints!S11))+IF(Touchpoints!T11="",N(Touchpoints!O11),N(Touchpoints!T11)))/2,0),0))</f>
        <v>0</v>
      </c>
      <c r="G40" s="35" t="n">
        <f aca="false">IF(Touchpoints!B11="",0,IFERROR(IF(AND(5&gt;=MAX(1,N(Touchpoints!I11)-2),5&lt;=N(Touchpoints!I11)-1,N(Touchpoints!I11)&gt;=2),IF(Touchpoints!Q11="",N(Touchpoints!L11),N(Touchpoints!Q11))/2,0)+IF(AND(5=1,N(Touchpoints!I11)=1),IF(Touchpoints!Q11="",N(Touchpoints!L11),N(Touchpoints!Q11)),0)+IF(AND(5&gt;=N(Touchpoints!I11),5&lt;=N(Touchpoints!J11)),N(Touchpoints!H11)*IF(Touchpoints!R11="",N(Touchpoints!M11),N(Touchpoints!R11))/MAX(1,N(Touchpoints!J11)-N(Touchpoints!I11)+1),0)+IF(AND(5&gt;=N(Touchpoints!J11)+1,5&lt;=N(Touchpoints!J11)+2),N(Touchpoints!H11)*Parámetros!$B$10*(IF(Touchpoints!S11="",N(Touchpoints!N11),N(Touchpoints!S11))+IF(Touchpoints!T11="",N(Touchpoints!O11),N(Touchpoints!T11)))/2,0),0))</f>
        <v>0</v>
      </c>
      <c r="H40" s="35" t="n">
        <f aca="false">IF(Touchpoints!B11="",0,IFERROR(IF(AND(6&gt;=MAX(1,N(Touchpoints!I11)-2),6&lt;=N(Touchpoints!I11)-1,N(Touchpoints!I11)&gt;=2),IF(Touchpoints!Q11="",N(Touchpoints!L11),N(Touchpoints!Q11))/2,0)+IF(AND(6=1,N(Touchpoints!I11)=1),IF(Touchpoints!Q11="",N(Touchpoints!L11),N(Touchpoints!Q11)),0)+IF(AND(6&gt;=N(Touchpoints!I11),6&lt;=N(Touchpoints!J11)),N(Touchpoints!H11)*IF(Touchpoints!R11="",N(Touchpoints!M11),N(Touchpoints!R11))/MAX(1,N(Touchpoints!J11)-N(Touchpoints!I11)+1),0)+IF(AND(6&gt;=N(Touchpoints!J11)+1,6&lt;=N(Touchpoints!J11)+2),N(Touchpoints!H11)*Parámetros!$B$10*(IF(Touchpoints!S11="",N(Touchpoints!N11),N(Touchpoints!S11))+IF(Touchpoints!T11="",N(Touchpoints!O11),N(Touchpoints!T11)))/2,0),0))</f>
        <v>0</v>
      </c>
      <c r="I40" s="35" t="n">
        <f aca="false">IF(Touchpoints!B11="",0,IFERROR(IF(AND(7&gt;=MAX(1,N(Touchpoints!I11)-2),7&lt;=N(Touchpoints!I11)-1,N(Touchpoints!I11)&gt;=2),IF(Touchpoints!Q11="",N(Touchpoints!L11),N(Touchpoints!Q11))/2,0)+IF(AND(7=1,N(Touchpoints!I11)=1),IF(Touchpoints!Q11="",N(Touchpoints!L11),N(Touchpoints!Q11)),0)+IF(AND(7&gt;=N(Touchpoints!I11),7&lt;=N(Touchpoints!J11)),N(Touchpoints!H11)*IF(Touchpoints!R11="",N(Touchpoints!M11),N(Touchpoints!R11))/MAX(1,N(Touchpoints!J11)-N(Touchpoints!I11)+1),0)+IF(AND(7&gt;=N(Touchpoints!J11)+1,7&lt;=N(Touchpoints!J11)+2),N(Touchpoints!H11)*Parámetros!$B$10*(IF(Touchpoints!S11="",N(Touchpoints!N11),N(Touchpoints!S11))+IF(Touchpoints!T11="",N(Touchpoints!O11),N(Touchpoints!T11)))/2,0),0))</f>
        <v>0</v>
      </c>
      <c r="J40" s="35" t="n">
        <f aca="false">IF(Touchpoints!B11="",0,IFERROR(IF(AND(8&gt;=MAX(1,N(Touchpoints!I11)-2),8&lt;=N(Touchpoints!I11)-1,N(Touchpoints!I11)&gt;=2),IF(Touchpoints!Q11="",N(Touchpoints!L11),N(Touchpoints!Q11))/2,0)+IF(AND(8=1,N(Touchpoints!I11)=1),IF(Touchpoints!Q11="",N(Touchpoints!L11),N(Touchpoints!Q11)),0)+IF(AND(8&gt;=N(Touchpoints!I11),8&lt;=N(Touchpoints!J11)),N(Touchpoints!H11)*IF(Touchpoints!R11="",N(Touchpoints!M11),N(Touchpoints!R11))/MAX(1,N(Touchpoints!J11)-N(Touchpoints!I11)+1),0)+IF(AND(8&gt;=N(Touchpoints!J11)+1,8&lt;=N(Touchpoints!J11)+2),N(Touchpoints!H11)*Parámetros!$B$10*(IF(Touchpoints!S11="",N(Touchpoints!N11),N(Touchpoints!S11))+IF(Touchpoints!T11="",N(Touchpoints!O11),N(Touchpoints!T11)))/2,0),0))</f>
        <v>0</v>
      </c>
      <c r="K40" s="35" t="n">
        <f aca="false">IF(Touchpoints!B11="",0,IFERROR(IF(AND(9&gt;=MAX(1,N(Touchpoints!I11)-2),9&lt;=N(Touchpoints!I11)-1,N(Touchpoints!I11)&gt;=2),IF(Touchpoints!Q11="",N(Touchpoints!L11),N(Touchpoints!Q11))/2,0)+IF(AND(9=1,N(Touchpoints!I11)=1),IF(Touchpoints!Q11="",N(Touchpoints!L11),N(Touchpoints!Q11)),0)+IF(AND(9&gt;=N(Touchpoints!I11),9&lt;=N(Touchpoints!J11)),N(Touchpoints!H11)*IF(Touchpoints!R11="",N(Touchpoints!M11),N(Touchpoints!R11))/MAX(1,N(Touchpoints!J11)-N(Touchpoints!I11)+1),0)+IF(AND(9&gt;=N(Touchpoints!J11)+1,9&lt;=N(Touchpoints!J11)+2),N(Touchpoints!H11)*Parámetros!$B$10*(IF(Touchpoints!S11="",N(Touchpoints!N11),N(Touchpoints!S11))+IF(Touchpoints!T11="",N(Touchpoints!O11),N(Touchpoints!T11)))/2,0),0))</f>
        <v>0</v>
      </c>
      <c r="L40" s="35" t="n">
        <f aca="false">IF(Touchpoints!B11="",0,IFERROR(IF(AND(10&gt;=MAX(1,N(Touchpoints!I11)-2),10&lt;=N(Touchpoints!I11)-1,N(Touchpoints!I11)&gt;=2),IF(Touchpoints!Q11="",N(Touchpoints!L11),N(Touchpoints!Q11))/2,0)+IF(AND(10=1,N(Touchpoints!I11)=1),IF(Touchpoints!Q11="",N(Touchpoints!L11),N(Touchpoints!Q11)),0)+IF(AND(10&gt;=N(Touchpoints!I11),10&lt;=N(Touchpoints!J11)),N(Touchpoints!H11)*IF(Touchpoints!R11="",N(Touchpoints!M11),N(Touchpoints!R11))/MAX(1,N(Touchpoints!J11)-N(Touchpoints!I11)+1),0)+IF(AND(10&gt;=N(Touchpoints!J11)+1,10&lt;=N(Touchpoints!J11)+2),N(Touchpoints!H11)*Parámetros!$B$10*(IF(Touchpoints!S11="",N(Touchpoints!N11),N(Touchpoints!S11))+IF(Touchpoints!T11="",N(Touchpoints!O11),N(Touchpoints!T11)))/2,0),0))</f>
        <v>0</v>
      </c>
      <c r="M40" s="35" t="n">
        <f aca="false">IF(Touchpoints!B11="",0,IFERROR(IF(AND(11&gt;=MAX(1,N(Touchpoints!I11)-2),11&lt;=N(Touchpoints!I11)-1,N(Touchpoints!I11)&gt;=2),IF(Touchpoints!Q11="",N(Touchpoints!L11),N(Touchpoints!Q11))/2,0)+IF(AND(11=1,N(Touchpoints!I11)=1),IF(Touchpoints!Q11="",N(Touchpoints!L11),N(Touchpoints!Q11)),0)+IF(AND(11&gt;=N(Touchpoints!I11),11&lt;=N(Touchpoints!J11)),N(Touchpoints!H11)*IF(Touchpoints!R11="",N(Touchpoints!M11),N(Touchpoints!R11))/MAX(1,N(Touchpoints!J11)-N(Touchpoints!I11)+1),0)+IF(AND(11&gt;=N(Touchpoints!J11)+1,11&lt;=N(Touchpoints!J11)+2),N(Touchpoints!H11)*Parámetros!$B$10*(IF(Touchpoints!S11="",N(Touchpoints!N11),N(Touchpoints!S11))+IF(Touchpoints!T11="",N(Touchpoints!O11),N(Touchpoints!T11)))/2,0),0))</f>
        <v>1.5</v>
      </c>
      <c r="N40" s="35" t="n">
        <f aca="false">IF(Touchpoints!B11="",0,IFERROR(IF(AND(12&gt;=MAX(1,N(Touchpoints!I11)-2),12&lt;=N(Touchpoints!I11)-1,N(Touchpoints!I11)&gt;=2),IF(Touchpoints!Q11="",N(Touchpoints!L11),N(Touchpoints!Q11))/2,0)+IF(AND(12=1,N(Touchpoints!I11)=1),IF(Touchpoints!Q11="",N(Touchpoints!L11),N(Touchpoints!Q11)),0)+IF(AND(12&gt;=N(Touchpoints!I11),12&lt;=N(Touchpoints!J11)),N(Touchpoints!H11)*IF(Touchpoints!R11="",N(Touchpoints!M11),N(Touchpoints!R11))/MAX(1,N(Touchpoints!J11)-N(Touchpoints!I11)+1),0)+IF(AND(12&gt;=N(Touchpoints!J11)+1,12&lt;=N(Touchpoints!J11)+2),N(Touchpoints!H11)*Parámetros!$B$10*(IF(Touchpoints!S11="",N(Touchpoints!N11),N(Touchpoints!S11))+IF(Touchpoints!T11="",N(Touchpoints!O11),N(Touchpoints!T11)))/2,0),0))</f>
        <v>1.5</v>
      </c>
      <c r="O40" s="35" t="n">
        <f aca="false">IF(Touchpoints!B11="",0,IFERROR(IF(AND(13&gt;=MAX(1,N(Touchpoints!I11)-2),13&lt;=N(Touchpoints!I11)-1,N(Touchpoints!I11)&gt;=2),IF(Touchpoints!Q11="",N(Touchpoints!L11),N(Touchpoints!Q11))/2,0)+IF(AND(13=1,N(Touchpoints!I11)=1),IF(Touchpoints!Q11="",N(Touchpoints!L11),N(Touchpoints!Q11)),0)+IF(AND(13&gt;=N(Touchpoints!I11),13&lt;=N(Touchpoints!J11)),N(Touchpoints!H11)*IF(Touchpoints!R11="",N(Touchpoints!M11),N(Touchpoints!R11))/MAX(1,N(Touchpoints!J11)-N(Touchpoints!I11)+1),0)+IF(AND(13&gt;=N(Touchpoints!J11)+1,13&lt;=N(Touchpoints!J11)+2),N(Touchpoints!H11)*Parámetros!$B$10*(IF(Touchpoints!S11="",N(Touchpoints!N11),N(Touchpoints!S11))+IF(Touchpoints!T11="",N(Touchpoints!O11),N(Touchpoints!T11)))/2,0),0))</f>
        <v>0.5</v>
      </c>
      <c r="P40" s="35" t="n">
        <f aca="false">IF(Touchpoints!B11="",0,IFERROR(IF(AND(14&gt;=MAX(1,N(Touchpoints!I11)-2),14&lt;=N(Touchpoints!I11)-1,N(Touchpoints!I11)&gt;=2),IF(Touchpoints!Q11="",N(Touchpoints!L11),N(Touchpoints!Q11))/2,0)+IF(AND(14=1,N(Touchpoints!I11)=1),IF(Touchpoints!Q11="",N(Touchpoints!L11),N(Touchpoints!Q11)),0)+IF(AND(14&gt;=N(Touchpoints!I11),14&lt;=N(Touchpoints!J11)),N(Touchpoints!H11)*IF(Touchpoints!R11="",N(Touchpoints!M11),N(Touchpoints!R11))/MAX(1,N(Touchpoints!J11)-N(Touchpoints!I11)+1),0)+IF(AND(14&gt;=N(Touchpoints!J11)+1,14&lt;=N(Touchpoints!J11)+2),N(Touchpoints!H11)*Parámetros!$B$10*(IF(Touchpoints!S11="",N(Touchpoints!N11),N(Touchpoints!S11))+IF(Touchpoints!T11="",N(Touchpoints!O11),N(Touchpoints!T11)))/2,0),0))</f>
        <v>26</v>
      </c>
      <c r="Q40" s="35" t="n">
        <f aca="false">IF(Touchpoints!B11="",0,IFERROR(IF(AND(15&gt;=MAX(1,N(Touchpoints!I11)-2),15&lt;=N(Touchpoints!I11)-1,N(Touchpoints!I11)&gt;=2),IF(Touchpoints!Q11="",N(Touchpoints!L11),N(Touchpoints!Q11))/2,0)+IF(AND(15=1,N(Touchpoints!I11)=1),IF(Touchpoints!Q11="",N(Touchpoints!L11),N(Touchpoints!Q11)),0)+IF(AND(15&gt;=N(Touchpoints!I11),15&lt;=N(Touchpoints!J11)),N(Touchpoints!H11)*IF(Touchpoints!R11="",N(Touchpoints!M11),N(Touchpoints!R11))/MAX(1,N(Touchpoints!J11)-N(Touchpoints!I11)+1),0)+IF(AND(15&gt;=N(Touchpoints!J11)+1,15&lt;=N(Touchpoints!J11)+2),N(Touchpoints!H11)*Parámetros!$B$10*(IF(Touchpoints!S11="",N(Touchpoints!N11),N(Touchpoints!S11))+IF(Touchpoints!T11="",N(Touchpoints!O11),N(Touchpoints!T11)))/2,0),0))</f>
        <v>26</v>
      </c>
      <c r="R40" s="34" t="n">
        <f aca="false">SUM(C40:Q40)</f>
        <v>55.5</v>
      </c>
    </row>
    <row r="41" customFormat="false" ht="15" hidden="false" customHeight="false" outlineLevel="0" collapsed="false">
      <c r="A41" s="39" t="str">
        <f aca="false">IF(Touchpoints!A12="","",Touchpoints!A12)</f>
        <v>TP7</v>
      </c>
      <c r="B41" s="40" t="str">
        <f aca="false">IF(Touchpoints!B12="","",Touchpoints!B12)</f>
        <v>Examen final</v>
      </c>
      <c r="C41" s="35" t="n">
        <f aca="false">IF(Touchpoints!B12="",0,IFERROR(IF(AND(1&gt;=MAX(1,N(Touchpoints!I12)-2),1&lt;=N(Touchpoints!I12)-1,N(Touchpoints!I12)&gt;=2),IF(Touchpoints!Q12="",N(Touchpoints!L12),N(Touchpoints!Q12))/2,0)+IF(AND(1=1,N(Touchpoints!I12)=1),IF(Touchpoints!Q12="",N(Touchpoints!L12),N(Touchpoints!Q12)),0)+IF(AND(1&gt;=N(Touchpoints!I12),1&lt;=N(Touchpoints!J12)),N(Touchpoints!H12)*IF(Touchpoints!R12="",N(Touchpoints!M12),N(Touchpoints!R12))/MAX(1,N(Touchpoints!J12)-N(Touchpoints!I12)+1),0)+IF(AND(1&gt;=N(Touchpoints!J12)+1,1&lt;=N(Touchpoints!J12)+2),N(Touchpoints!H12)*Parámetros!$B$10*(IF(Touchpoints!S12="",N(Touchpoints!N12),N(Touchpoints!S12))+IF(Touchpoints!T12="",N(Touchpoints!O12),N(Touchpoints!T12)))/2,0),0))</f>
        <v>0</v>
      </c>
      <c r="D41" s="35" t="n">
        <f aca="false">IF(Touchpoints!B12="",0,IFERROR(IF(AND(2&gt;=MAX(1,N(Touchpoints!I12)-2),2&lt;=N(Touchpoints!I12)-1,N(Touchpoints!I12)&gt;=2),IF(Touchpoints!Q12="",N(Touchpoints!L12),N(Touchpoints!Q12))/2,0)+IF(AND(2=1,N(Touchpoints!I12)=1),IF(Touchpoints!Q12="",N(Touchpoints!L12),N(Touchpoints!Q12)),0)+IF(AND(2&gt;=N(Touchpoints!I12),2&lt;=N(Touchpoints!J12)),N(Touchpoints!H12)*IF(Touchpoints!R12="",N(Touchpoints!M12),N(Touchpoints!R12))/MAX(1,N(Touchpoints!J12)-N(Touchpoints!I12)+1),0)+IF(AND(2&gt;=N(Touchpoints!J12)+1,2&lt;=N(Touchpoints!J12)+2),N(Touchpoints!H12)*Parámetros!$B$10*(IF(Touchpoints!S12="",N(Touchpoints!N12),N(Touchpoints!S12))+IF(Touchpoints!T12="",N(Touchpoints!O12),N(Touchpoints!T12)))/2,0),0))</f>
        <v>0</v>
      </c>
      <c r="E41" s="35" t="n">
        <f aca="false">IF(Touchpoints!B12="",0,IFERROR(IF(AND(3&gt;=MAX(1,N(Touchpoints!I12)-2),3&lt;=N(Touchpoints!I12)-1,N(Touchpoints!I12)&gt;=2),IF(Touchpoints!Q12="",N(Touchpoints!L12),N(Touchpoints!Q12))/2,0)+IF(AND(3=1,N(Touchpoints!I12)=1),IF(Touchpoints!Q12="",N(Touchpoints!L12),N(Touchpoints!Q12)),0)+IF(AND(3&gt;=N(Touchpoints!I12),3&lt;=N(Touchpoints!J12)),N(Touchpoints!H12)*IF(Touchpoints!R12="",N(Touchpoints!M12),N(Touchpoints!R12))/MAX(1,N(Touchpoints!J12)-N(Touchpoints!I12)+1),0)+IF(AND(3&gt;=N(Touchpoints!J12)+1,3&lt;=N(Touchpoints!J12)+2),N(Touchpoints!H12)*Parámetros!$B$10*(IF(Touchpoints!S12="",N(Touchpoints!N12),N(Touchpoints!S12))+IF(Touchpoints!T12="",N(Touchpoints!O12),N(Touchpoints!T12)))/2,0),0))</f>
        <v>0</v>
      </c>
      <c r="F41" s="35" t="n">
        <f aca="false">IF(Touchpoints!B12="",0,IFERROR(IF(AND(4&gt;=MAX(1,N(Touchpoints!I12)-2),4&lt;=N(Touchpoints!I12)-1,N(Touchpoints!I12)&gt;=2),IF(Touchpoints!Q12="",N(Touchpoints!L12),N(Touchpoints!Q12))/2,0)+IF(AND(4=1,N(Touchpoints!I12)=1),IF(Touchpoints!Q12="",N(Touchpoints!L12),N(Touchpoints!Q12)),0)+IF(AND(4&gt;=N(Touchpoints!I12),4&lt;=N(Touchpoints!J12)),N(Touchpoints!H12)*IF(Touchpoints!R12="",N(Touchpoints!M12),N(Touchpoints!R12))/MAX(1,N(Touchpoints!J12)-N(Touchpoints!I12)+1),0)+IF(AND(4&gt;=N(Touchpoints!J12)+1,4&lt;=N(Touchpoints!J12)+2),N(Touchpoints!H12)*Parámetros!$B$10*(IF(Touchpoints!S12="",N(Touchpoints!N12),N(Touchpoints!S12))+IF(Touchpoints!T12="",N(Touchpoints!O12),N(Touchpoints!T12)))/2,0),0))</f>
        <v>0</v>
      </c>
      <c r="G41" s="35" t="n">
        <f aca="false">IF(Touchpoints!B12="",0,IFERROR(IF(AND(5&gt;=MAX(1,N(Touchpoints!I12)-2),5&lt;=N(Touchpoints!I12)-1,N(Touchpoints!I12)&gt;=2),IF(Touchpoints!Q12="",N(Touchpoints!L12),N(Touchpoints!Q12))/2,0)+IF(AND(5=1,N(Touchpoints!I12)=1),IF(Touchpoints!Q12="",N(Touchpoints!L12),N(Touchpoints!Q12)),0)+IF(AND(5&gt;=N(Touchpoints!I12),5&lt;=N(Touchpoints!J12)),N(Touchpoints!H12)*IF(Touchpoints!R12="",N(Touchpoints!M12),N(Touchpoints!R12))/MAX(1,N(Touchpoints!J12)-N(Touchpoints!I12)+1),0)+IF(AND(5&gt;=N(Touchpoints!J12)+1,5&lt;=N(Touchpoints!J12)+2),N(Touchpoints!H12)*Parámetros!$B$10*(IF(Touchpoints!S12="",N(Touchpoints!N12),N(Touchpoints!S12))+IF(Touchpoints!T12="",N(Touchpoints!O12),N(Touchpoints!T12)))/2,0),0))</f>
        <v>0</v>
      </c>
      <c r="H41" s="35" t="n">
        <f aca="false">IF(Touchpoints!B12="",0,IFERROR(IF(AND(6&gt;=MAX(1,N(Touchpoints!I12)-2),6&lt;=N(Touchpoints!I12)-1,N(Touchpoints!I12)&gt;=2),IF(Touchpoints!Q12="",N(Touchpoints!L12),N(Touchpoints!Q12))/2,0)+IF(AND(6=1,N(Touchpoints!I12)=1),IF(Touchpoints!Q12="",N(Touchpoints!L12),N(Touchpoints!Q12)),0)+IF(AND(6&gt;=N(Touchpoints!I12),6&lt;=N(Touchpoints!J12)),N(Touchpoints!H12)*IF(Touchpoints!R12="",N(Touchpoints!M12),N(Touchpoints!R12))/MAX(1,N(Touchpoints!J12)-N(Touchpoints!I12)+1),0)+IF(AND(6&gt;=N(Touchpoints!J12)+1,6&lt;=N(Touchpoints!J12)+2),N(Touchpoints!H12)*Parámetros!$B$10*(IF(Touchpoints!S12="",N(Touchpoints!N12),N(Touchpoints!S12))+IF(Touchpoints!T12="",N(Touchpoints!O12),N(Touchpoints!T12)))/2,0),0))</f>
        <v>0</v>
      </c>
      <c r="I41" s="35" t="n">
        <f aca="false">IF(Touchpoints!B12="",0,IFERROR(IF(AND(7&gt;=MAX(1,N(Touchpoints!I12)-2),7&lt;=N(Touchpoints!I12)-1,N(Touchpoints!I12)&gt;=2),IF(Touchpoints!Q12="",N(Touchpoints!L12),N(Touchpoints!Q12))/2,0)+IF(AND(7=1,N(Touchpoints!I12)=1),IF(Touchpoints!Q12="",N(Touchpoints!L12),N(Touchpoints!Q12)),0)+IF(AND(7&gt;=N(Touchpoints!I12),7&lt;=N(Touchpoints!J12)),N(Touchpoints!H12)*IF(Touchpoints!R12="",N(Touchpoints!M12),N(Touchpoints!R12))/MAX(1,N(Touchpoints!J12)-N(Touchpoints!I12)+1),0)+IF(AND(7&gt;=N(Touchpoints!J12)+1,7&lt;=N(Touchpoints!J12)+2),N(Touchpoints!H12)*Parámetros!$B$10*(IF(Touchpoints!S12="",N(Touchpoints!N12),N(Touchpoints!S12))+IF(Touchpoints!T12="",N(Touchpoints!O12),N(Touchpoints!T12)))/2,0),0))</f>
        <v>0</v>
      </c>
      <c r="J41" s="35" t="n">
        <f aca="false">IF(Touchpoints!B12="",0,IFERROR(IF(AND(8&gt;=MAX(1,N(Touchpoints!I12)-2),8&lt;=N(Touchpoints!I12)-1,N(Touchpoints!I12)&gt;=2),IF(Touchpoints!Q12="",N(Touchpoints!L12),N(Touchpoints!Q12))/2,0)+IF(AND(8=1,N(Touchpoints!I12)=1),IF(Touchpoints!Q12="",N(Touchpoints!L12),N(Touchpoints!Q12)),0)+IF(AND(8&gt;=N(Touchpoints!I12),8&lt;=N(Touchpoints!J12)),N(Touchpoints!H12)*IF(Touchpoints!R12="",N(Touchpoints!M12),N(Touchpoints!R12))/MAX(1,N(Touchpoints!J12)-N(Touchpoints!I12)+1),0)+IF(AND(8&gt;=N(Touchpoints!J12)+1,8&lt;=N(Touchpoints!J12)+2),N(Touchpoints!H12)*Parámetros!$B$10*(IF(Touchpoints!S12="",N(Touchpoints!N12),N(Touchpoints!S12))+IF(Touchpoints!T12="",N(Touchpoints!O12),N(Touchpoints!T12)))/2,0),0))</f>
        <v>0</v>
      </c>
      <c r="K41" s="35" t="n">
        <f aca="false">IF(Touchpoints!B12="",0,IFERROR(IF(AND(9&gt;=MAX(1,N(Touchpoints!I12)-2),9&lt;=N(Touchpoints!I12)-1,N(Touchpoints!I12)&gt;=2),IF(Touchpoints!Q12="",N(Touchpoints!L12),N(Touchpoints!Q12))/2,0)+IF(AND(9=1,N(Touchpoints!I12)=1),IF(Touchpoints!Q12="",N(Touchpoints!L12),N(Touchpoints!Q12)),0)+IF(AND(9&gt;=N(Touchpoints!I12),9&lt;=N(Touchpoints!J12)),N(Touchpoints!H12)*IF(Touchpoints!R12="",N(Touchpoints!M12),N(Touchpoints!R12))/MAX(1,N(Touchpoints!J12)-N(Touchpoints!I12)+1),0)+IF(AND(9&gt;=N(Touchpoints!J12)+1,9&lt;=N(Touchpoints!J12)+2),N(Touchpoints!H12)*Parámetros!$B$10*(IF(Touchpoints!S12="",N(Touchpoints!N12),N(Touchpoints!S12))+IF(Touchpoints!T12="",N(Touchpoints!O12),N(Touchpoints!T12)))/2,0),0))</f>
        <v>0</v>
      </c>
      <c r="L41" s="35" t="n">
        <f aca="false">IF(Touchpoints!B12="",0,IFERROR(IF(AND(10&gt;=MAX(1,N(Touchpoints!I12)-2),10&lt;=N(Touchpoints!I12)-1,N(Touchpoints!I12)&gt;=2),IF(Touchpoints!Q12="",N(Touchpoints!L12),N(Touchpoints!Q12))/2,0)+IF(AND(10=1,N(Touchpoints!I12)=1),IF(Touchpoints!Q12="",N(Touchpoints!L12),N(Touchpoints!Q12)),0)+IF(AND(10&gt;=N(Touchpoints!I12),10&lt;=N(Touchpoints!J12)),N(Touchpoints!H12)*IF(Touchpoints!R12="",N(Touchpoints!M12),N(Touchpoints!R12))/MAX(1,N(Touchpoints!J12)-N(Touchpoints!I12)+1),0)+IF(AND(10&gt;=N(Touchpoints!J12)+1,10&lt;=N(Touchpoints!J12)+2),N(Touchpoints!H12)*Parámetros!$B$10*(IF(Touchpoints!S12="",N(Touchpoints!N12),N(Touchpoints!S12))+IF(Touchpoints!T12="",N(Touchpoints!O12),N(Touchpoints!T12)))/2,0),0))</f>
        <v>0</v>
      </c>
      <c r="M41" s="35" t="n">
        <f aca="false">IF(Touchpoints!B12="",0,IFERROR(IF(AND(11&gt;=MAX(1,N(Touchpoints!I12)-2),11&lt;=N(Touchpoints!I12)-1,N(Touchpoints!I12)&gt;=2),IF(Touchpoints!Q12="",N(Touchpoints!L12),N(Touchpoints!Q12))/2,0)+IF(AND(11=1,N(Touchpoints!I12)=1),IF(Touchpoints!Q12="",N(Touchpoints!L12),N(Touchpoints!Q12)),0)+IF(AND(11&gt;=N(Touchpoints!I12),11&lt;=N(Touchpoints!J12)),N(Touchpoints!H12)*IF(Touchpoints!R12="",N(Touchpoints!M12),N(Touchpoints!R12))/MAX(1,N(Touchpoints!J12)-N(Touchpoints!I12)+1),0)+IF(AND(11&gt;=N(Touchpoints!J12)+1,11&lt;=N(Touchpoints!J12)+2),N(Touchpoints!H12)*Parámetros!$B$10*(IF(Touchpoints!S12="",N(Touchpoints!N12),N(Touchpoints!S12))+IF(Touchpoints!T12="",N(Touchpoints!O12),N(Touchpoints!T12)))/2,0),0))</f>
        <v>0</v>
      </c>
      <c r="N41" s="35" t="n">
        <f aca="false">IF(Touchpoints!B12="",0,IFERROR(IF(AND(12&gt;=MAX(1,N(Touchpoints!I12)-2),12&lt;=N(Touchpoints!I12)-1,N(Touchpoints!I12)&gt;=2),IF(Touchpoints!Q12="",N(Touchpoints!L12),N(Touchpoints!Q12))/2,0)+IF(AND(12=1,N(Touchpoints!I12)=1),IF(Touchpoints!Q12="",N(Touchpoints!L12),N(Touchpoints!Q12)),0)+IF(AND(12&gt;=N(Touchpoints!I12),12&lt;=N(Touchpoints!J12)),N(Touchpoints!H12)*IF(Touchpoints!R12="",N(Touchpoints!M12),N(Touchpoints!R12))/MAX(1,N(Touchpoints!J12)-N(Touchpoints!I12)+1),0)+IF(AND(12&gt;=N(Touchpoints!J12)+1,12&lt;=N(Touchpoints!J12)+2),N(Touchpoints!H12)*Parámetros!$B$10*(IF(Touchpoints!S12="",N(Touchpoints!N12),N(Touchpoints!S12))+IF(Touchpoints!T12="",N(Touchpoints!O12),N(Touchpoints!T12)))/2,0),0))</f>
        <v>0</v>
      </c>
      <c r="O41" s="35" t="n">
        <f aca="false">IF(Touchpoints!B12="",0,IFERROR(IF(AND(13&gt;=MAX(1,N(Touchpoints!I12)-2),13&lt;=N(Touchpoints!I12)-1,N(Touchpoints!I12)&gt;=2),IF(Touchpoints!Q12="",N(Touchpoints!L12),N(Touchpoints!Q12))/2,0)+IF(AND(13=1,N(Touchpoints!I12)=1),IF(Touchpoints!Q12="",N(Touchpoints!L12),N(Touchpoints!Q12)),0)+IF(AND(13&gt;=N(Touchpoints!I12),13&lt;=N(Touchpoints!J12)),N(Touchpoints!H12)*IF(Touchpoints!R12="",N(Touchpoints!M12),N(Touchpoints!R12))/MAX(1,N(Touchpoints!J12)-N(Touchpoints!I12)+1),0)+IF(AND(13&gt;=N(Touchpoints!J12)+1,13&lt;=N(Touchpoints!J12)+2),N(Touchpoints!H12)*Parámetros!$B$10*(IF(Touchpoints!S12="",N(Touchpoints!N12),N(Touchpoints!S12))+IF(Touchpoints!T12="",N(Touchpoints!O12),N(Touchpoints!T12)))/2,0),0))</f>
        <v>4</v>
      </c>
      <c r="P41" s="35" t="n">
        <f aca="false">IF(Touchpoints!B12="",0,IFERROR(IF(AND(14&gt;=MAX(1,N(Touchpoints!I12)-2),14&lt;=N(Touchpoints!I12)-1,N(Touchpoints!I12)&gt;=2),IF(Touchpoints!Q12="",N(Touchpoints!L12),N(Touchpoints!Q12))/2,0)+IF(AND(14=1,N(Touchpoints!I12)=1),IF(Touchpoints!Q12="",N(Touchpoints!L12),N(Touchpoints!Q12)),0)+IF(AND(14&gt;=N(Touchpoints!I12),14&lt;=N(Touchpoints!J12)),N(Touchpoints!H12)*IF(Touchpoints!R12="",N(Touchpoints!M12),N(Touchpoints!R12))/MAX(1,N(Touchpoints!J12)-N(Touchpoints!I12)+1),0)+IF(AND(14&gt;=N(Touchpoints!J12)+1,14&lt;=N(Touchpoints!J12)+2),N(Touchpoints!H12)*Parámetros!$B$10*(IF(Touchpoints!S12="",N(Touchpoints!N12),N(Touchpoints!S12))+IF(Touchpoints!T12="",N(Touchpoints!O12),N(Touchpoints!T12)))/2,0),0))</f>
        <v>4</v>
      </c>
      <c r="Q41" s="35" t="n">
        <f aca="false">IF(Touchpoints!B12="",0,IFERROR(IF(AND(15&gt;=MAX(1,N(Touchpoints!I12)-2),15&lt;=N(Touchpoints!I12)-1,N(Touchpoints!I12)&gt;=2),IF(Touchpoints!Q12="",N(Touchpoints!L12),N(Touchpoints!Q12))/2,0)+IF(AND(15=1,N(Touchpoints!I12)=1),IF(Touchpoints!Q12="",N(Touchpoints!L12),N(Touchpoints!Q12)),0)+IF(AND(15&gt;=N(Touchpoints!I12),15&lt;=N(Touchpoints!J12)),N(Touchpoints!H12)*IF(Touchpoints!R12="",N(Touchpoints!M12),N(Touchpoints!R12))/MAX(1,N(Touchpoints!J12)-N(Touchpoints!I12)+1),0)+IF(AND(15&gt;=N(Touchpoints!J12)+1,15&lt;=N(Touchpoints!J12)+2),N(Touchpoints!H12)*Parámetros!$B$10*(IF(Touchpoints!S12="",N(Touchpoints!N12),N(Touchpoints!S12))+IF(Touchpoints!T12="",N(Touchpoints!O12),N(Touchpoints!T12)))/2,0),0))</f>
        <v>2</v>
      </c>
      <c r="R41" s="34" t="n">
        <f aca="false">SUM(C41:Q41)</f>
        <v>10</v>
      </c>
    </row>
    <row r="42" customFormat="false" ht="15" hidden="false" customHeight="false" outlineLevel="0" collapsed="false">
      <c r="A42" s="39" t="str">
        <f aca="false">IF(Touchpoints!A13="","",Touchpoints!A13)</f>
        <v>TP8</v>
      </c>
      <c r="B42" s="40" t="str">
        <f aca="false">IF(Touchpoints!B13="","",Touchpoints!B13)</f>
        <v>Tutoría 1 a 1</v>
      </c>
      <c r="C42" s="35" t="n">
        <f aca="false">IF(Touchpoints!B13="",0,IFERROR(IF(AND(1&gt;=MAX(1,N(Touchpoints!I13)-2),1&lt;=N(Touchpoints!I13)-1,N(Touchpoints!I13)&gt;=2),IF(Touchpoints!Q13="",N(Touchpoints!L13),N(Touchpoints!Q13))/2,0)+IF(AND(1=1,N(Touchpoints!I13)=1),IF(Touchpoints!Q13="",N(Touchpoints!L13),N(Touchpoints!Q13)),0)+IF(AND(1&gt;=N(Touchpoints!I13),1&lt;=N(Touchpoints!J13)),N(Touchpoints!H13)*IF(Touchpoints!R13="",N(Touchpoints!M13),N(Touchpoints!R13))/MAX(1,N(Touchpoints!J13)-N(Touchpoints!I13)+1),0)+IF(AND(1&gt;=N(Touchpoints!J13)+1,1&lt;=N(Touchpoints!J13)+2),N(Touchpoints!H13)*Parámetros!$B$10*(IF(Touchpoints!S13="",N(Touchpoints!N13),N(Touchpoints!S13))+IF(Touchpoints!T13="",N(Touchpoints!O13),N(Touchpoints!T13)))/2,0),0))</f>
        <v>0</v>
      </c>
      <c r="D42" s="35" t="n">
        <f aca="false">IF(Touchpoints!B13="",0,IFERROR(IF(AND(2&gt;=MAX(1,N(Touchpoints!I13)-2),2&lt;=N(Touchpoints!I13)-1,N(Touchpoints!I13)&gt;=2),IF(Touchpoints!Q13="",N(Touchpoints!L13),N(Touchpoints!Q13))/2,0)+IF(AND(2=1,N(Touchpoints!I13)=1),IF(Touchpoints!Q13="",N(Touchpoints!L13),N(Touchpoints!Q13)),0)+IF(AND(2&gt;=N(Touchpoints!I13),2&lt;=N(Touchpoints!J13)),N(Touchpoints!H13)*IF(Touchpoints!R13="",N(Touchpoints!M13),N(Touchpoints!R13))/MAX(1,N(Touchpoints!J13)-N(Touchpoints!I13)+1),0)+IF(AND(2&gt;=N(Touchpoints!J13)+1,2&lt;=N(Touchpoints!J13)+2),N(Touchpoints!H13)*Parámetros!$B$10*(IF(Touchpoints!S13="",N(Touchpoints!N13),N(Touchpoints!S13))+IF(Touchpoints!T13="",N(Touchpoints!O13),N(Touchpoints!T13)))/2,0),0))</f>
        <v>0</v>
      </c>
      <c r="E42" s="35" t="n">
        <f aca="false">IF(Touchpoints!B13="",0,IFERROR(IF(AND(3&gt;=MAX(1,N(Touchpoints!I13)-2),3&lt;=N(Touchpoints!I13)-1,N(Touchpoints!I13)&gt;=2),IF(Touchpoints!Q13="",N(Touchpoints!L13),N(Touchpoints!Q13))/2,0)+IF(AND(3=1,N(Touchpoints!I13)=1),IF(Touchpoints!Q13="",N(Touchpoints!L13),N(Touchpoints!Q13)),0)+IF(AND(3&gt;=N(Touchpoints!I13),3&lt;=N(Touchpoints!J13)),N(Touchpoints!H13)*IF(Touchpoints!R13="",N(Touchpoints!M13),N(Touchpoints!R13))/MAX(1,N(Touchpoints!J13)-N(Touchpoints!I13)+1),0)+IF(AND(3&gt;=N(Touchpoints!J13)+1,3&lt;=N(Touchpoints!J13)+2),N(Touchpoints!H13)*Parámetros!$B$10*(IF(Touchpoints!S13="",N(Touchpoints!N13),N(Touchpoints!S13))+IF(Touchpoints!T13="",N(Touchpoints!O13),N(Touchpoints!T13)))/2,0),0))</f>
        <v>0</v>
      </c>
      <c r="F42" s="35" t="n">
        <f aca="false">IF(Touchpoints!B13="",0,IFERROR(IF(AND(4&gt;=MAX(1,N(Touchpoints!I13)-2),4&lt;=N(Touchpoints!I13)-1,N(Touchpoints!I13)&gt;=2),IF(Touchpoints!Q13="",N(Touchpoints!L13),N(Touchpoints!Q13))/2,0)+IF(AND(4=1,N(Touchpoints!I13)=1),IF(Touchpoints!Q13="",N(Touchpoints!L13),N(Touchpoints!Q13)),0)+IF(AND(4&gt;=N(Touchpoints!I13),4&lt;=N(Touchpoints!J13)),N(Touchpoints!H13)*IF(Touchpoints!R13="",N(Touchpoints!M13),N(Touchpoints!R13))/MAX(1,N(Touchpoints!J13)-N(Touchpoints!I13)+1),0)+IF(AND(4&gt;=N(Touchpoints!J13)+1,4&lt;=N(Touchpoints!J13)+2),N(Touchpoints!H13)*Parámetros!$B$10*(IF(Touchpoints!S13="",N(Touchpoints!N13),N(Touchpoints!S13))+IF(Touchpoints!T13="",N(Touchpoints!O13),N(Touchpoints!T13)))/2,0),0))</f>
        <v>0.25</v>
      </c>
      <c r="G42" s="35" t="n">
        <f aca="false">IF(Touchpoints!B13="",0,IFERROR(IF(AND(5&gt;=MAX(1,N(Touchpoints!I13)-2),5&lt;=N(Touchpoints!I13)-1,N(Touchpoints!I13)&gt;=2),IF(Touchpoints!Q13="",N(Touchpoints!L13),N(Touchpoints!Q13))/2,0)+IF(AND(5=1,N(Touchpoints!I13)=1),IF(Touchpoints!Q13="",N(Touchpoints!L13),N(Touchpoints!Q13)),0)+IF(AND(5&gt;=N(Touchpoints!I13),5&lt;=N(Touchpoints!J13)),N(Touchpoints!H13)*IF(Touchpoints!R13="",N(Touchpoints!M13),N(Touchpoints!R13))/MAX(1,N(Touchpoints!J13)-N(Touchpoints!I13)+1),0)+IF(AND(5&gt;=N(Touchpoints!J13)+1,5&lt;=N(Touchpoints!J13)+2),N(Touchpoints!H13)*Parámetros!$B$10*(IF(Touchpoints!S13="",N(Touchpoints!N13),N(Touchpoints!S13))+IF(Touchpoints!T13="",N(Touchpoints!O13),N(Touchpoints!T13)))/2,0),0))</f>
        <v>0.25</v>
      </c>
      <c r="H42" s="35" t="n">
        <f aca="false">IF(Touchpoints!B13="",0,IFERROR(IF(AND(6&gt;=MAX(1,N(Touchpoints!I13)-2),6&lt;=N(Touchpoints!I13)-1,N(Touchpoints!I13)&gt;=2),IF(Touchpoints!Q13="",N(Touchpoints!L13),N(Touchpoints!Q13))/2,0)+IF(AND(6=1,N(Touchpoints!I13)=1),IF(Touchpoints!Q13="",N(Touchpoints!L13),N(Touchpoints!Q13)),0)+IF(AND(6&gt;=N(Touchpoints!I13),6&lt;=N(Touchpoints!J13)),N(Touchpoints!H13)*IF(Touchpoints!R13="",N(Touchpoints!M13),N(Touchpoints!R13))/MAX(1,N(Touchpoints!J13)-N(Touchpoints!I13)+1),0)+IF(AND(6&gt;=N(Touchpoints!J13)+1,6&lt;=N(Touchpoints!J13)+2),N(Touchpoints!H13)*Parámetros!$B$10*(IF(Touchpoints!S13="",N(Touchpoints!N13),N(Touchpoints!S13))+IF(Touchpoints!T13="",N(Touchpoints!O13),N(Touchpoints!T13)))/2,0),0))</f>
        <v>0.266666666666667</v>
      </c>
      <c r="I42" s="35" t="n">
        <f aca="false">IF(Touchpoints!B13="",0,IFERROR(IF(AND(7&gt;=MAX(1,N(Touchpoints!I13)-2),7&lt;=N(Touchpoints!I13)-1,N(Touchpoints!I13)&gt;=2),IF(Touchpoints!Q13="",N(Touchpoints!L13),N(Touchpoints!Q13))/2,0)+IF(AND(7=1,N(Touchpoints!I13)=1),IF(Touchpoints!Q13="",N(Touchpoints!L13),N(Touchpoints!Q13)),0)+IF(AND(7&gt;=N(Touchpoints!I13),7&lt;=N(Touchpoints!J13)),N(Touchpoints!H13)*IF(Touchpoints!R13="",N(Touchpoints!M13),N(Touchpoints!R13))/MAX(1,N(Touchpoints!J13)-N(Touchpoints!I13)+1),0)+IF(AND(7&gt;=N(Touchpoints!J13)+1,7&lt;=N(Touchpoints!J13)+2),N(Touchpoints!H13)*Parámetros!$B$10*(IF(Touchpoints!S13="",N(Touchpoints!N13),N(Touchpoints!S13))+IF(Touchpoints!T13="",N(Touchpoints!O13),N(Touchpoints!T13)))/2,0),0))</f>
        <v>0.266666666666667</v>
      </c>
      <c r="J42" s="35" t="n">
        <f aca="false">IF(Touchpoints!B13="",0,IFERROR(IF(AND(8&gt;=MAX(1,N(Touchpoints!I13)-2),8&lt;=N(Touchpoints!I13)-1,N(Touchpoints!I13)&gt;=2),IF(Touchpoints!Q13="",N(Touchpoints!L13),N(Touchpoints!Q13))/2,0)+IF(AND(8=1,N(Touchpoints!I13)=1),IF(Touchpoints!Q13="",N(Touchpoints!L13),N(Touchpoints!Q13)),0)+IF(AND(8&gt;=N(Touchpoints!I13),8&lt;=N(Touchpoints!J13)),N(Touchpoints!H13)*IF(Touchpoints!R13="",N(Touchpoints!M13),N(Touchpoints!R13))/MAX(1,N(Touchpoints!J13)-N(Touchpoints!I13)+1),0)+IF(AND(8&gt;=N(Touchpoints!J13)+1,8&lt;=N(Touchpoints!J13)+2),N(Touchpoints!H13)*Parámetros!$B$10*(IF(Touchpoints!S13="",N(Touchpoints!N13),N(Touchpoints!S13))+IF(Touchpoints!T13="",N(Touchpoints!O13),N(Touchpoints!T13)))/2,0),0))</f>
        <v>0.266666666666667</v>
      </c>
      <c r="K42" s="35" t="n">
        <f aca="false">IF(Touchpoints!B13="",0,IFERROR(IF(AND(9&gt;=MAX(1,N(Touchpoints!I13)-2),9&lt;=N(Touchpoints!I13)-1,N(Touchpoints!I13)&gt;=2),IF(Touchpoints!Q13="",N(Touchpoints!L13),N(Touchpoints!Q13))/2,0)+IF(AND(9=1,N(Touchpoints!I13)=1),IF(Touchpoints!Q13="",N(Touchpoints!L13),N(Touchpoints!Q13)),0)+IF(AND(9&gt;=N(Touchpoints!I13),9&lt;=N(Touchpoints!J13)),N(Touchpoints!H13)*IF(Touchpoints!R13="",N(Touchpoints!M13),N(Touchpoints!R13))/MAX(1,N(Touchpoints!J13)-N(Touchpoints!I13)+1),0)+IF(AND(9&gt;=N(Touchpoints!J13)+1,9&lt;=N(Touchpoints!J13)+2),N(Touchpoints!H13)*Parámetros!$B$10*(IF(Touchpoints!S13="",N(Touchpoints!N13),N(Touchpoints!S13))+IF(Touchpoints!T13="",N(Touchpoints!O13),N(Touchpoints!T13)))/2,0),0))</f>
        <v>0.266666666666667</v>
      </c>
      <c r="L42" s="35" t="n">
        <f aca="false">IF(Touchpoints!B13="",0,IFERROR(IF(AND(10&gt;=MAX(1,N(Touchpoints!I13)-2),10&lt;=N(Touchpoints!I13)-1,N(Touchpoints!I13)&gt;=2),IF(Touchpoints!Q13="",N(Touchpoints!L13),N(Touchpoints!Q13))/2,0)+IF(AND(10=1,N(Touchpoints!I13)=1),IF(Touchpoints!Q13="",N(Touchpoints!L13),N(Touchpoints!Q13)),0)+IF(AND(10&gt;=N(Touchpoints!I13),10&lt;=N(Touchpoints!J13)),N(Touchpoints!H13)*IF(Touchpoints!R13="",N(Touchpoints!M13),N(Touchpoints!R13))/MAX(1,N(Touchpoints!J13)-N(Touchpoints!I13)+1),0)+IF(AND(10&gt;=N(Touchpoints!J13)+1,10&lt;=N(Touchpoints!J13)+2),N(Touchpoints!H13)*Parámetros!$B$10*(IF(Touchpoints!S13="",N(Touchpoints!N13),N(Touchpoints!S13))+IF(Touchpoints!T13="",N(Touchpoints!O13),N(Touchpoints!T13)))/2,0),0))</f>
        <v>0.266666666666667</v>
      </c>
      <c r="M42" s="35" t="n">
        <f aca="false">IF(Touchpoints!B13="",0,IFERROR(IF(AND(11&gt;=MAX(1,N(Touchpoints!I13)-2),11&lt;=N(Touchpoints!I13)-1,N(Touchpoints!I13)&gt;=2),IF(Touchpoints!Q13="",N(Touchpoints!L13),N(Touchpoints!Q13))/2,0)+IF(AND(11=1,N(Touchpoints!I13)=1),IF(Touchpoints!Q13="",N(Touchpoints!L13),N(Touchpoints!Q13)),0)+IF(AND(11&gt;=N(Touchpoints!I13),11&lt;=N(Touchpoints!J13)),N(Touchpoints!H13)*IF(Touchpoints!R13="",N(Touchpoints!M13),N(Touchpoints!R13))/MAX(1,N(Touchpoints!J13)-N(Touchpoints!I13)+1),0)+IF(AND(11&gt;=N(Touchpoints!J13)+1,11&lt;=N(Touchpoints!J13)+2),N(Touchpoints!H13)*Parámetros!$B$10*(IF(Touchpoints!S13="",N(Touchpoints!N13),N(Touchpoints!S13))+IF(Touchpoints!T13="",N(Touchpoints!O13),N(Touchpoints!T13)))/2,0),0))</f>
        <v>0.266666666666667</v>
      </c>
      <c r="N42" s="35" t="n">
        <f aca="false">IF(Touchpoints!B13="",0,IFERROR(IF(AND(12&gt;=MAX(1,N(Touchpoints!I13)-2),12&lt;=N(Touchpoints!I13)-1,N(Touchpoints!I13)&gt;=2),IF(Touchpoints!Q13="",N(Touchpoints!L13),N(Touchpoints!Q13))/2,0)+IF(AND(12=1,N(Touchpoints!I13)=1),IF(Touchpoints!Q13="",N(Touchpoints!L13),N(Touchpoints!Q13)),0)+IF(AND(12&gt;=N(Touchpoints!I13),12&lt;=N(Touchpoints!J13)),N(Touchpoints!H13)*IF(Touchpoints!R13="",N(Touchpoints!M13),N(Touchpoints!R13))/MAX(1,N(Touchpoints!J13)-N(Touchpoints!I13)+1),0)+IF(AND(12&gt;=N(Touchpoints!J13)+1,12&lt;=N(Touchpoints!J13)+2),N(Touchpoints!H13)*Parámetros!$B$10*(IF(Touchpoints!S13="",N(Touchpoints!N13),N(Touchpoints!S13))+IF(Touchpoints!T13="",N(Touchpoints!O13),N(Touchpoints!T13)))/2,0),0))</f>
        <v>0.266666666666667</v>
      </c>
      <c r="O42" s="35" t="n">
        <f aca="false">IF(Touchpoints!B13="",0,IFERROR(IF(AND(13&gt;=MAX(1,N(Touchpoints!I13)-2),13&lt;=N(Touchpoints!I13)-1,N(Touchpoints!I13)&gt;=2),IF(Touchpoints!Q13="",N(Touchpoints!L13),N(Touchpoints!Q13))/2,0)+IF(AND(13=1,N(Touchpoints!I13)=1),IF(Touchpoints!Q13="",N(Touchpoints!L13),N(Touchpoints!Q13)),0)+IF(AND(13&gt;=N(Touchpoints!I13),13&lt;=N(Touchpoints!J13)),N(Touchpoints!H13)*IF(Touchpoints!R13="",N(Touchpoints!M13),N(Touchpoints!R13))/MAX(1,N(Touchpoints!J13)-N(Touchpoints!I13)+1),0)+IF(AND(13&gt;=N(Touchpoints!J13)+1,13&lt;=N(Touchpoints!J13)+2),N(Touchpoints!H13)*Parámetros!$B$10*(IF(Touchpoints!S13="",N(Touchpoints!N13),N(Touchpoints!S13))+IF(Touchpoints!T13="",N(Touchpoints!O13),N(Touchpoints!T13)))/2,0),0))</f>
        <v>0.266666666666667</v>
      </c>
      <c r="P42" s="35" t="n">
        <f aca="false">IF(Touchpoints!B13="",0,IFERROR(IF(AND(14&gt;=MAX(1,N(Touchpoints!I13)-2),14&lt;=N(Touchpoints!I13)-1,N(Touchpoints!I13)&gt;=2),IF(Touchpoints!Q13="",N(Touchpoints!L13),N(Touchpoints!Q13))/2,0)+IF(AND(14=1,N(Touchpoints!I13)=1),IF(Touchpoints!Q13="",N(Touchpoints!L13),N(Touchpoints!Q13)),0)+IF(AND(14&gt;=N(Touchpoints!I13),14&lt;=N(Touchpoints!J13)),N(Touchpoints!H13)*IF(Touchpoints!R13="",N(Touchpoints!M13),N(Touchpoints!R13))/MAX(1,N(Touchpoints!J13)-N(Touchpoints!I13)+1),0)+IF(AND(14&gt;=N(Touchpoints!J13)+1,14&lt;=N(Touchpoints!J13)+2),N(Touchpoints!H13)*Parámetros!$B$10*(IF(Touchpoints!S13="",N(Touchpoints!N13),N(Touchpoints!S13))+IF(Touchpoints!T13="",N(Touchpoints!O13),N(Touchpoints!T13)))/2,0),0))</f>
        <v>0.266666666666667</v>
      </c>
      <c r="Q42" s="35" t="n">
        <f aca="false">IF(Touchpoints!B13="",0,IFERROR(IF(AND(15&gt;=MAX(1,N(Touchpoints!I13)-2),15&lt;=N(Touchpoints!I13)-1,N(Touchpoints!I13)&gt;=2),IF(Touchpoints!Q13="",N(Touchpoints!L13),N(Touchpoints!Q13))/2,0)+IF(AND(15=1,N(Touchpoints!I13)=1),IF(Touchpoints!Q13="",N(Touchpoints!L13),N(Touchpoints!Q13)),0)+IF(AND(15&gt;=N(Touchpoints!I13),15&lt;=N(Touchpoints!J13)),N(Touchpoints!H13)*IF(Touchpoints!R13="",N(Touchpoints!M13),N(Touchpoints!R13))/MAX(1,N(Touchpoints!J13)-N(Touchpoints!I13)+1),0)+IF(AND(15&gt;=N(Touchpoints!J13)+1,15&lt;=N(Touchpoints!J13)+2),N(Touchpoints!H13)*Parámetros!$B$10*(IF(Touchpoints!S13="",N(Touchpoints!N13),N(Touchpoints!S13))+IF(Touchpoints!T13="",N(Touchpoints!O13),N(Touchpoints!T13)))/2,0),0))</f>
        <v>0</v>
      </c>
      <c r="R42" s="34" t="n">
        <f aca="false">SUM(C42:Q42)</f>
        <v>2.9</v>
      </c>
    </row>
    <row r="43" customFormat="false" ht="15" hidden="false" customHeight="false" outlineLevel="0" collapsed="false">
      <c r="A43" s="39" t="str">
        <f aca="false">IF(Touchpoints!A14="","",Touchpoints!A14)</f>
        <v>TP9</v>
      </c>
      <c r="B43" s="40" t="str">
        <f aca="false">IF(Touchpoints!B14="","",Touchpoints!B14)</f>
        <v/>
      </c>
      <c r="C43" s="35" t="n">
        <f aca="false">IF(Touchpoints!B14="",0,IFERROR(IF(AND(1&gt;=MAX(1,N(Touchpoints!I14)-2),1&lt;=N(Touchpoints!I14)-1,N(Touchpoints!I14)&gt;=2),IF(Touchpoints!Q14="",N(Touchpoints!L14),N(Touchpoints!Q14))/2,0)+IF(AND(1=1,N(Touchpoints!I14)=1),IF(Touchpoints!Q14="",N(Touchpoints!L14),N(Touchpoints!Q14)),0)+IF(AND(1&gt;=N(Touchpoints!I14),1&lt;=N(Touchpoints!J14)),N(Touchpoints!H14)*IF(Touchpoints!R14="",N(Touchpoints!M14),N(Touchpoints!R14))/MAX(1,N(Touchpoints!J14)-N(Touchpoints!I14)+1),0)+IF(AND(1&gt;=N(Touchpoints!J14)+1,1&lt;=N(Touchpoints!J14)+2),N(Touchpoints!H14)*Parámetros!$B$10*(IF(Touchpoints!S14="",N(Touchpoints!N14),N(Touchpoints!S14))+IF(Touchpoints!T14="",N(Touchpoints!O14),N(Touchpoints!T14)))/2,0),0))</f>
        <v>0</v>
      </c>
      <c r="D43" s="35" t="n">
        <f aca="false">IF(Touchpoints!B14="",0,IFERROR(IF(AND(2&gt;=MAX(1,N(Touchpoints!I14)-2),2&lt;=N(Touchpoints!I14)-1,N(Touchpoints!I14)&gt;=2),IF(Touchpoints!Q14="",N(Touchpoints!L14),N(Touchpoints!Q14))/2,0)+IF(AND(2=1,N(Touchpoints!I14)=1),IF(Touchpoints!Q14="",N(Touchpoints!L14),N(Touchpoints!Q14)),0)+IF(AND(2&gt;=N(Touchpoints!I14),2&lt;=N(Touchpoints!J14)),N(Touchpoints!H14)*IF(Touchpoints!R14="",N(Touchpoints!M14),N(Touchpoints!R14))/MAX(1,N(Touchpoints!J14)-N(Touchpoints!I14)+1),0)+IF(AND(2&gt;=N(Touchpoints!J14)+1,2&lt;=N(Touchpoints!J14)+2),N(Touchpoints!H14)*Parámetros!$B$10*(IF(Touchpoints!S14="",N(Touchpoints!N14),N(Touchpoints!S14))+IF(Touchpoints!T14="",N(Touchpoints!O14),N(Touchpoints!T14)))/2,0),0))</f>
        <v>0</v>
      </c>
      <c r="E43" s="35" t="n">
        <f aca="false">IF(Touchpoints!B14="",0,IFERROR(IF(AND(3&gt;=MAX(1,N(Touchpoints!I14)-2),3&lt;=N(Touchpoints!I14)-1,N(Touchpoints!I14)&gt;=2),IF(Touchpoints!Q14="",N(Touchpoints!L14),N(Touchpoints!Q14))/2,0)+IF(AND(3=1,N(Touchpoints!I14)=1),IF(Touchpoints!Q14="",N(Touchpoints!L14),N(Touchpoints!Q14)),0)+IF(AND(3&gt;=N(Touchpoints!I14),3&lt;=N(Touchpoints!J14)),N(Touchpoints!H14)*IF(Touchpoints!R14="",N(Touchpoints!M14),N(Touchpoints!R14))/MAX(1,N(Touchpoints!J14)-N(Touchpoints!I14)+1),0)+IF(AND(3&gt;=N(Touchpoints!J14)+1,3&lt;=N(Touchpoints!J14)+2),N(Touchpoints!H14)*Parámetros!$B$10*(IF(Touchpoints!S14="",N(Touchpoints!N14),N(Touchpoints!S14))+IF(Touchpoints!T14="",N(Touchpoints!O14),N(Touchpoints!T14)))/2,0),0))</f>
        <v>0</v>
      </c>
      <c r="F43" s="35" t="n">
        <f aca="false">IF(Touchpoints!B14="",0,IFERROR(IF(AND(4&gt;=MAX(1,N(Touchpoints!I14)-2),4&lt;=N(Touchpoints!I14)-1,N(Touchpoints!I14)&gt;=2),IF(Touchpoints!Q14="",N(Touchpoints!L14),N(Touchpoints!Q14))/2,0)+IF(AND(4=1,N(Touchpoints!I14)=1),IF(Touchpoints!Q14="",N(Touchpoints!L14),N(Touchpoints!Q14)),0)+IF(AND(4&gt;=N(Touchpoints!I14),4&lt;=N(Touchpoints!J14)),N(Touchpoints!H14)*IF(Touchpoints!R14="",N(Touchpoints!M14),N(Touchpoints!R14))/MAX(1,N(Touchpoints!J14)-N(Touchpoints!I14)+1),0)+IF(AND(4&gt;=N(Touchpoints!J14)+1,4&lt;=N(Touchpoints!J14)+2),N(Touchpoints!H14)*Parámetros!$B$10*(IF(Touchpoints!S14="",N(Touchpoints!N14),N(Touchpoints!S14))+IF(Touchpoints!T14="",N(Touchpoints!O14),N(Touchpoints!T14)))/2,0),0))</f>
        <v>0</v>
      </c>
      <c r="G43" s="35" t="n">
        <f aca="false">IF(Touchpoints!B14="",0,IFERROR(IF(AND(5&gt;=MAX(1,N(Touchpoints!I14)-2),5&lt;=N(Touchpoints!I14)-1,N(Touchpoints!I14)&gt;=2),IF(Touchpoints!Q14="",N(Touchpoints!L14),N(Touchpoints!Q14))/2,0)+IF(AND(5=1,N(Touchpoints!I14)=1),IF(Touchpoints!Q14="",N(Touchpoints!L14),N(Touchpoints!Q14)),0)+IF(AND(5&gt;=N(Touchpoints!I14),5&lt;=N(Touchpoints!J14)),N(Touchpoints!H14)*IF(Touchpoints!R14="",N(Touchpoints!M14),N(Touchpoints!R14))/MAX(1,N(Touchpoints!J14)-N(Touchpoints!I14)+1),0)+IF(AND(5&gt;=N(Touchpoints!J14)+1,5&lt;=N(Touchpoints!J14)+2),N(Touchpoints!H14)*Parámetros!$B$10*(IF(Touchpoints!S14="",N(Touchpoints!N14),N(Touchpoints!S14))+IF(Touchpoints!T14="",N(Touchpoints!O14),N(Touchpoints!T14)))/2,0),0))</f>
        <v>0</v>
      </c>
      <c r="H43" s="35" t="n">
        <f aca="false">IF(Touchpoints!B14="",0,IFERROR(IF(AND(6&gt;=MAX(1,N(Touchpoints!I14)-2),6&lt;=N(Touchpoints!I14)-1,N(Touchpoints!I14)&gt;=2),IF(Touchpoints!Q14="",N(Touchpoints!L14),N(Touchpoints!Q14))/2,0)+IF(AND(6=1,N(Touchpoints!I14)=1),IF(Touchpoints!Q14="",N(Touchpoints!L14),N(Touchpoints!Q14)),0)+IF(AND(6&gt;=N(Touchpoints!I14),6&lt;=N(Touchpoints!J14)),N(Touchpoints!H14)*IF(Touchpoints!R14="",N(Touchpoints!M14),N(Touchpoints!R14))/MAX(1,N(Touchpoints!J14)-N(Touchpoints!I14)+1),0)+IF(AND(6&gt;=N(Touchpoints!J14)+1,6&lt;=N(Touchpoints!J14)+2),N(Touchpoints!H14)*Parámetros!$B$10*(IF(Touchpoints!S14="",N(Touchpoints!N14),N(Touchpoints!S14))+IF(Touchpoints!T14="",N(Touchpoints!O14),N(Touchpoints!T14)))/2,0),0))</f>
        <v>0</v>
      </c>
      <c r="I43" s="35" t="n">
        <f aca="false">IF(Touchpoints!B14="",0,IFERROR(IF(AND(7&gt;=MAX(1,N(Touchpoints!I14)-2),7&lt;=N(Touchpoints!I14)-1,N(Touchpoints!I14)&gt;=2),IF(Touchpoints!Q14="",N(Touchpoints!L14),N(Touchpoints!Q14))/2,0)+IF(AND(7=1,N(Touchpoints!I14)=1),IF(Touchpoints!Q14="",N(Touchpoints!L14),N(Touchpoints!Q14)),0)+IF(AND(7&gt;=N(Touchpoints!I14),7&lt;=N(Touchpoints!J14)),N(Touchpoints!H14)*IF(Touchpoints!R14="",N(Touchpoints!M14),N(Touchpoints!R14))/MAX(1,N(Touchpoints!J14)-N(Touchpoints!I14)+1),0)+IF(AND(7&gt;=N(Touchpoints!J14)+1,7&lt;=N(Touchpoints!J14)+2),N(Touchpoints!H14)*Parámetros!$B$10*(IF(Touchpoints!S14="",N(Touchpoints!N14),N(Touchpoints!S14))+IF(Touchpoints!T14="",N(Touchpoints!O14),N(Touchpoints!T14)))/2,0),0))</f>
        <v>0</v>
      </c>
      <c r="J43" s="35" t="n">
        <f aca="false">IF(Touchpoints!B14="",0,IFERROR(IF(AND(8&gt;=MAX(1,N(Touchpoints!I14)-2),8&lt;=N(Touchpoints!I14)-1,N(Touchpoints!I14)&gt;=2),IF(Touchpoints!Q14="",N(Touchpoints!L14),N(Touchpoints!Q14))/2,0)+IF(AND(8=1,N(Touchpoints!I14)=1),IF(Touchpoints!Q14="",N(Touchpoints!L14),N(Touchpoints!Q14)),0)+IF(AND(8&gt;=N(Touchpoints!I14),8&lt;=N(Touchpoints!J14)),N(Touchpoints!H14)*IF(Touchpoints!R14="",N(Touchpoints!M14),N(Touchpoints!R14))/MAX(1,N(Touchpoints!J14)-N(Touchpoints!I14)+1),0)+IF(AND(8&gt;=N(Touchpoints!J14)+1,8&lt;=N(Touchpoints!J14)+2),N(Touchpoints!H14)*Parámetros!$B$10*(IF(Touchpoints!S14="",N(Touchpoints!N14),N(Touchpoints!S14))+IF(Touchpoints!T14="",N(Touchpoints!O14),N(Touchpoints!T14)))/2,0),0))</f>
        <v>0</v>
      </c>
      <c r="K43" s="35" t="n">
        <f aca="false">IF(Touchpoints!B14="",0,IFERROR(IF(AND(9&gt;=MAX(1,N(Touchpoints!I14)-2),9&lt;=N(Touchpoints!I14)-1,N(Touchpoints!I14)&gt;=2),IF(Touchpoints!Q14="",N(Touchpoints!L14),N(Touchpoints!Q14))/2,0)+IF(AND(9=1,N(Touchpoints!I14)=1),IF(Touchpoints!Q14="",N(Touchpoints!L14),N(Touchpoints!Q14)),0)+IF(AND(9&gt;=N(Touchpoints!I14),9&lt;=N(Touchpoints!J14)),N(Touchpoints!H14)*IF(Touchpoints!R14="",N(Touchpoints!M14),N(Touchpoints!R14))/MAX(1,N(Touchpoints!J14)-N(Touchpoints!I14)+1),0)+IF(AND(9&gt;=N(Touchpoints!J14)+1,9&lt;=N(Touchpoints!J14)+2),N(Touchpoints!H14)*Parámetros!$B$10*(IF(Touchpoints!S14="",N(Touchpoints!N14),N(Touchpoints!S14))+IF(Touchpoints!T14="",N(Touchpoints!O14),N(Touchpoints!T14)))/2,0),0))</f>
        <v>0</v>
      </c>
      <c r="L43" s="35" t="n">
        <f aca="false">IF(Touchpoints!B14="",0,IFERROR(IF(AND(10&gt;=MAX(1,N(Touchpoints!I14)-2),10&lt;=N(Touchpoints!I14)-1,N(Touchpoints!I14)&gt;=2),IF(Touchpoints!Q14="",N(Touchpoints!L14),N(Touchpoints!Q14))/2,0)+IF(AND(10=1,N(Touchpoints!I14)=1),IF(Touchpoints!Q14="",N(Touchpoints!L14),N(Touchpoints!Q14)),0)+IF(AND(10&gt;=N(Touchpoints!I14),10&lt;=N(Touchpoints!J14)),N(Touchpoints!H14)*IF(Touchpoints!R14="",N(Touchpoints!M14),N(Touchpoints!R14))/MAX(1,N(Touchpoints!J14)-N(Touchpoints!I14)+1),0)+IF(AND(10&gt;=N(Touchpoints!J14)+1,10&lt;=N(Touchpoints!J14)+2),N(Touchpoints!H14)*Parámetros!$B$10*(IF(Touchpoints!S14="",N(Touchpoints!N14),N(Touchpoints!S14))+IF(Touchpoints!T14="",N(Touchpoints!O14),N(Touchpoints!T14)))/2,0),0))</f>
        <v>0</v>
      </c>
      <c r="M43" s="35" t="n">
        <f aca="false">IF(Touchpoints!B14="",0,IFERROR(IF(AND(11&gt;=MAX(1,N(Touchpoints!I14)-2),11&lt;=N(Touchpoints!I14)-1,N(Touchpoints!I14)&gt;=2),IF(Touchpoints!Q14="",N(Touchpoints!L14),N(Touchpoints!Q14))/2,0)+IF(AND(11=1,N(Touchpoints!I14)=1),IF(Touchpoints!Q14="",N(Touchpoints!L14),N(Touchpoints!Q14)),0)+IF(AND(11&gt;=N(Touchpoints!I14),11&lt;=N(Touchpoints!J14)),N(Touchpoints!H14)*IF(Touchpoints!R14="",N(Touchpoints!M14),N(Touchpoints!R14))/MAX(1,N(Touchpoints!J14)-N(Touchpoints!I14)+1),0)+IF(AND(11&gt;=N(Touchpoints!J14)+1,11&lt;=N(Touchpoints!J14)+2),N(Touchpoints!H14)*Parámetros!$B$10*(IF(Touchpoints!S14="",N(Touchpoints!N14),N(Touchpoints!S14))+IF(Touchpoints!T14="",N(Touchpoints!O14),N(Touchpoints!T14)))/2,0),0))</f>
        <v>0</v>
      </c>
      <c r="N43" s="35" t="n">
        <f aca="false">IF(Touchpoints!B14="",0,IFERROR(IF(AND(12&gt;=MAX(1,N(Touchpoints!I14)-2),12&lt;=N(Touchpoints!I14)-1,N(Touchpoints!I14)&gt;=2),IF(Touchpoints!Q14="",N(Touchpoints!L14),N(Touchpoints!Q14))/2,0)+IF(AND(12=1,N(Touchpoints!I14)=1),IF(Touchpoints!Q14="",N(Touchpoints!L14),N(Touchpoints!Q14)),0)+IF(AND(12&gt;=N(Touchpoints!I14),12&lt;=N(Touchpoints!J14)),N(Touchpoints!H14)*IF(Touchpoints!R14="",N(Touchpoints!M14),N(Touchpoints!R14))/MAX(1,N(Touchpoints!J14)-N(Touchpoints!I14)+1),0)+IF(AND(12&gt;=N(Touchpoints!J14)+1,12&lt;=N(Touchpoints!J14)+2),N(Touchpoints!H14)*Parámetros!$B$10*(IF(Touchpoints!S14="",N(Touchpoints!N14),N(Touchpoints!S14))+IF(Touchpoints!T14="",N(Touchpoints!O14),N(Touchpoints!T14)))/2,0),0))</f>
        <v>0</v>
      </c>
      <c r="O43" s="35" t="n">
        <f aca="false">IF(Touchpoints!B14="",0,IFERROR(IF(AND(13&gt;=MAX(1,N(Touchpoints!I14)-2),13&lt;=N(Touchpoints!I14)-1,N(Touchpoints!I14)&gt;=2),IF(Touchpoints!Q14="",N(Touchpoints!L14),N(Touchpoints!Q14))/2,0)+IF(AND(13=1,N(Touchpoints!I14)=1),IF(Touchpoints!Q14="",N(Touchpoints!L14),N(Touchpoints!Q14)),0)+IF(AND(13&gt;=N(Touchpoints!I14),13&lt;=N(Touchpoints!J14)),N(Touchpoints!H14)*IF(Touchpoints!R14="",N(Touchpoints!M14),N(Touchpoints!R14))/MAX(1,N(Touchpoints!J14)-N(Touchpoints!I14)+1),0)+IF(AND(13&gt;=N(Touchpoints!J14)+1,13&lt;=N(Touchpoints!J14)+2),N(Touchpoints!H14)*Parámetros!$B$10*(IF(Touchpoints!S14="",N(Touchpoints!N14),N(Touchpoints!S14))+IF(Touchpoints!T14="",N(Touchpoints!O14),N(Touchpoints!T14)))/2,0),0))</f>
        <v>0</v>
      </c>
      <c r="P43" s="35" t="n">
        <f aca="false">IF(Touchpoints!B14="",0,IFERROR(IF(AND(14&gt;=MAX(1,N(Touchpoints!I14)-2),14&lt;=N(Touchpoints!I14)-1,N(Touchpoints!I14)&gt;=2),IF(Touchpoints!Q14="",N(Touchpoints!L14),N(Touchpoints!Q14))/2,0)+IF(AND(14=1,N(Touchpoints!I14)=1),IF(Touchpoints!Q14="",N(Touchpoints!L14),N(Touchpoints!Q14)),0)+IF(AND(14&gt;=N(Touchpoints!I14),14&lt;=N(Touchpoints!J14)),N(Touchpoints!H14)*IF(Touchpoints!R14="",N(Touchpoints!M14),N(Touchpoints!R14))/MAX(1,N(Touchpoints!J14)-N(Touchpoints!I14)+1),0)+IF(AND(14&gt;=N(Touchpoints!J14)+1,14&lt;=N(Touchpoints!J14)+2),N(Touchpoints!H14)*Parámetros!$B$10*(IF(Touchpoints!S14="",N(Touchpoints!N14),N(Touchpoints!S14))+IF(Touchpoints!T14="",N(Touchpoints!O14),N(Touchpoints!T14)))/2,0),0))</f>
        <v>0</v>
      </c>
      <c r="Q43" s="35" t="n">
        <f aca="false">IF(Touchpoints!B14="",0,IFERROR(IF(AND(15&gt;=MAX(1,N(Touchpoints!I14)-2),15&lt;=N(Touchpoints!I14)-1,N(Touchpoints!I14)&gt;=2),IF(Touchpoints!Q14="",N(Touchpoints!L14),N(Touchpoints!Q14))/2,0)+IF(AND(15=1,N(Touchpoints!I14)=1),IF(Touchpoints!Q14="",N(Touchpoints!L14),N(Touchpoints!Q14)),0)+IF(AND(15&gt;=N(Touchpoints!I14),15&lt;=N(Touchpoints!J14)),N(Touchpoints!H14)*IF(Touchpoints!R14="",N(Touchpoints!M14),N(Touchpoints!R14))/MAX(1,N(Touchpoints!J14)-N(Touchpoints!I14)+1),0)+IF(AND(15&gt;=N(Touchpoints!J14)+1,15&lt;=N(Touchpoints!J14)+2),N(Touchpoints!H14)*Parámetros!$B$10*(IF(Touchpoints!S14="",N(Touchpoints!N14),N(Touchpoints!S14))+IF(Touchpoints!T14="",N(Touchpoints!O14),N(Touchpoints!T14)))/2,0),0))</f>
        <v>0</v>
      </c>
      <c r="R43" s="34" t="n">
        <f aca="false">SUM(C43:Q43)</f>
        <v>0</v>
      </c>
    </row>
    <row r="44" customFormat="false" ht="15" hidden="false" customHeight="false" outlineLevel="0" collapsed="false">
      <c r="A44" s="39" t="str">
        <f aca="false">IF(Touchpoints!A15="","",Touchpoints!A15)</f>
        <v>TP10</v>
      </c>
      <c r="B44" s="40" t="str">
        <f aca="false">IF(Touchpoints!B15="","",Touchpoints!B15)</f>
        <v/>
      </c>
      <c r="C44" s="35" t="n">
        <f aca="false">IF(Touchpoints!B15="",0,IFERROR(IF(AND(1&gt;=MAX(1,N(Touchpoints!I15)-2),1&lt;=N(Touchpoints!I15)-1,N(Touchpoints!I15)&gt;=2),IF(Touchpoints!Q15="",N(Touchpoints!L15),N(Touchpoints!Q15))/2,0)+IF(AND(1=1,N(Touchpoints!I15)=1),IF(Touchpoints!Q15="",N(Touchpoints!L15),N(Touchpoints!Q15)),0)+IF(AND(1&gt;=N(Touchpoints!I15),1&lt;=N(Touchpoints!J15)),N(Touchpoints!H15)*IF(Touchpoints!R15="",N(Touchpoints!M15),N(Touchpoints!R15))/MAX(1,N(Touchpoints!J15)-N(Touchpoints!I15)+1),0)+IF(AND(1&gt;=N(Touchpoints!J15)+1,1&lt;=N(Touchpoints!J15)+2),N(Touchpoints!H15)*Parámetros!$B$10*(IF(Touchpoints!S15="",N(Touchpoints!N15),N(Touchpoints!S15))+IF(Touchpoints!T15="",N(Touchpoints!O15),N(Touchpoints!T15)))/2,0),0))</f>
        <v>0</v>
      </c>
      <c r="D44" s="35" t="n">
        <f aca="false">IF(Touchpoints!B15="",0,IFERROR(IF(AND(2&gt;=MAX(1,N(Touchpoints!I15)-2),2&lt;=N(Touchpoints!I15)-1,N(Touchpoints!I15)&gt;=2),IF(Touchpoints!Q15="",N(Touchpoints!L15),N(Touchpoints!Q15))/2,0)+IF(AND(2=1,N(Touchpoints!I15)=1),IF(Touchpoints!Q15="",N(Touchpoints!L15),N(Touchpoints!Q15)),0)+IF(AND(2&gt;=N(Touchpoints!I15),2&lt;=N(Touchpoints!J15)),N(Touchpoints!H15)*IF(Touchpoints!R15="",N(Touchpoints!M15),N(Touchpoints!R15))/MAX(1,N(Touchpoints!J15)-N(Touchpoints!I15)+1),0)+IF(AND(2&gt;=N(Touchpoints!J15)+1,2&lt;=N(Touchpoints!J15)+2),N(Touchpoints!H15)*Parámetros!$B$10*(IF(Touchpoints!S15="",N(Touchpoints!N15),N(Touchpoints!S15))+IF(Touchpoints!T15="",N(Touchpoints!O15),N(Touchpoints!T15)))/2,0),0))</f>
        <v>0</v>
      </c>
      <c r="E44" s="35" t="n">
        <f aca="false">IF(Touchpoints!B15="",0,IFERROR(IF(AND(3&gt;=MAX(1,N(Touchpoints!I15)-2),3&lt;=N(Touchpoints!I15)-1,N(Touchpoints!I15)&gt;=2),IF(Touchpoints!Q15="",N(Touchpoints!L15),N(Touchpoints!Q15))/2,0)+IF(AND(3=1,N(Touchpoints!I15)=1),IF(Touchpoints!Q15="",N(Touchpoints!L15),N(Touchpoints!Q15)),0)+IF(AND(3&gt;=N(Touchpoints!I15),3&lt;=N(Touchpoints!J15)),N(Touchpoints!H15)*IF(Touchpoints!R15="",N(Touchpoints!M15),N(Touchpoints!R15))/MAX(1,N(Touchpoints!J15)-N(Touchpoints!I15)+1),0)+IF(AND(3&gt;=N(Touchpoints!J15)+1,3&lt;=N(Touchpoints!J15)+2),N(Touchpoints!H15)*Parámetros!$B$10*(IF(Touchpoints!S15="",N(Touchpoints!N15),N(Touchpoints!S15))+IF(Touchpoints!T15="",N(Touchpoints!O15),N(Touchpoints!T15)))/2,0),0))</f>
        <v>0</v>
      </c>
      <c r="F44" s="35" t="n">
        <f aca="false">IF(Touchpoints!B15="",0,IFERROR(IF(AND(4&gt;=MAX(1,N(Touchpoints!I15)-2),4&lt;=N(Touchpoints!I15)-1,N(Touchpoints!I15)&gt;=2),IF(Touchpoints!Q15="",N(Touchpoints!L15),N(Touchpoints!Q15))/2,0)+IF(AND(4=1,N(Touchpoints!I15)=1),IF(Touchpoints!Q15="",N(Touchpoints!L15),N(Touchpoints!Q15)),0)+IF(AND(4&gt;=N(Touchpoints!I15),4&lt;=N(Touchpoints!J15)),N(Touchpoints!H15)*IF(Touchpoints!R15="",N(Touchpoints!M15),N(Touchpoints!R15))/MAX(1,N(Touchpoints!J15)-N(Touchpoints!I15)+1),0)+IF(AND(4&gt;=N(Touchpoints!J15)+1,4&lt;=N(Touchpoints!J15)+2),N(Touchpoints!H15)*Parámetros!$B$10*(IF(Touchpoints!S15="",N(Touchpoints!N15),N(Touchpoints!S15))+IF(Touchpoints!T15="",N(Touchpoints!O15),N(Touchpoints!T15)))/2,0),0))</f>
        <v>0</v>
      </c>
      <c r="G44" s="35" t="n">
        <f aca="false">IF(Touchpoints!B15="",0,IFERROR(IF(AND(5&gt;=MAX(1,N(Touchpoints!I15)-2),5&lt;=N(Touchpoints!I15)-1,N(Touchpoints!I15)&gt;=2),IF(Touchpoints!Q15="",N(Touchpoints!L15),N(Touchpoints!Q15))/2,0)+IF(AND(5=1,N(Touchpoints!I15)=1),IF(Touchpoints!Q15="",N(Touchpoints!L15),N(Touchpoints!Q15)),0)+IF(AND(5&gt;=N(Touchpoints!I15),5&lt;=N(Touchpoints!J15)),N(Touchpoints!H15)*IF(Touchpoints!R15="",N(Touchpoints!M15),N(Touchpoints!R15))/MAX(1,N(Touchpoints!J15)-N(Touchpoints!I15)+1),0)+IF(AND(5&gt;=N(Touchpoints!J15)+1,5&lt;=N(Touchpoints!J15)+2),N(Touchpoints!H15)*Parámetros!$B$10*(IF(Touchpoints!S15="",N(Touchpoints!N15),N(Touchpoints!S15))+IF(Touchpoints!T15="",N(Touchpoints!O15),N(Touchpoints!T15)))/2,0),0))</f>
        <v>0</v>
      </c>
      <c r="H44" s="35" t="n">
        <f aca="false">IF(Touchpoints!B15="",0,IFERROR(IF(AND(6&gt;=MAX(1,N(Touchpoints!I15)-2),6&lt;=N(Touchpoints!I15)-1,N(Touchpoints!I15)&gt;=2),IF(Touchpoints!Q15="",N(Touchpoints!L15),N(Touchpoints!Q15))/2,0)+IF(AND(6=1,N(Touchpoints!I15)=1),IF(Touchpoints!Q15="",N(Touchpoints!L15),N(Touchpoints!Q15)),0)+IF(AND(6&gt;=N(Touchpoints!I15),6&lt;=N(Touchpoints!J15)),N(Touchpoints!H15)*IF(Touchpoints!R15="",N(Touchpoints!M15),N(Touchpoints!R15))/MAX(1,N(Touchpoints!J15)-N(Touchpoints!I15)+1),0)+IF(AND(6&gt;=N(Touchpoints!J15)+1,6&lt;=N(Touchpoints!J15)+2),N(Touchpoints!H15)*Parámetros!$B$10*(IF(Touchpoints!S15="",N(Touchpoints!N15),N(Touchpoints!S15))+IF(Touchpoints!T15="",N(Touchpoints!O15),N(Touchpoints!T15)))/2,0),0))</f>
        <v>0</v>
      </c>
      <c r="I44" s="35" t="n">
        <f aca="false">IF(Touchpoints!B15="",0,IFERROR(IF(AND(7&gt;=MAX(1,N(Touchpoints!I15)-2),7&lt;=N(Touchpoints!I15)-1,N(Touchpoints!I15)&gt;=2),IF(Touchpoints!Q15="",N(Touchpoints!L15),N(Touchpoints!Q15))/2,0)+IF(AND(7=1,N(Touchpoints!I15)=1),IF(Touchpoints!Q15="",N(Touchpoints!L15),N(Touchpoints!Q15)),0)+IF(AND(7&gt;=N(Touchpoints!I15),7&lt;=N(Touchpoints!J15)),N(Touchpoints!H15)*IF(Touchpoints!R15="",N(Touchpoints!M15),N(Touchpoints!R15))/MAX(1,N(Touchpoints!J15)-N(Touchpoints!I15)+1),0)+IF(AND(7&gt;=N(Touchpoints!J15)+1,7&lt;=N(Touchpoints!J15)+2),N(Touchpoints!H15)*Parámetros!$B$10*(IF(Touchpoints!S15="",N(Touchpoints!N15),N(Touchpoints!S15))+IF(Touchpoints!T15="",N(Touchpoints!O15),N(Touchpoints!T15)))/2,0),0))</f>
        <v>0</v>
      </c>
      <c r="J44" s="35" t="n">
        <f aca="false">IF(Touchpoints!B15="",0,IFERROR(IF(AND(8&gt;=MAX(1,N(Touchpoints!I15)-2),8&lt;=N(Touchpoints!I15)-1,N(Touchpoints!I15)&gt;=2),IF(Touchpoints!Q15="",N(Touchpoints!L15),N(Touchpoints!Q15))/2,0)+IF(AND(8=1,N(Touchpoints!I15)=1),IF(Touchpoints!Q15="",N(Touchpoints!L15),N(Touchpoints!Q15)),0)+IF(AND(8&gt;=N(Touchpoints!I15),8&lt;=N(Touchpoints!J15)),N(Touchpoints!H15)*IF(Touchpoints!R15="",N(Touchpoints!M15),N(Touchpoints!R15))/MAX(1,N(Touchpoints!J15)-N(Touchpoints!I15)+1),0)+IF(AND(8&gt;=N(Touchpoints!J15)+1,8&lt;=N(Touchpoints!J15)+2),N(Touchpoints!H15)*Parámetros!$B$10*(IF(Touchpoints!S15="",N(Touchpoints!N15),N(Touchpoints!S15))+IF(Touchpoints!T15="",N(Touchpoints!O15),N(Touchpoints!T15)))/2,0),0))</f>
        <v>0</v>
      </c>
      <c r="K44" s="35" t="n">
        <f aca="false">IF(Touchpoints!B15="",0,IFERROR(IF(AND(9&gt;=MAX(1,N(Touchpoints!I15)-2),9&lt;=N(Touchpoints!I15)-1,N(Touchpoints!I15)&gt;=2),IF(Touchpoints!Q15="",N(Touchpoints!L15),N(Touchpoints!Q15))/2,0)+IF(AND(9=1,N(Touchpoints!I15)=1),IF(Touchpoints!Q15="",N(Touchpoints!L15),N(Touchpoints!Q15)),0)+IF(AND(9&gt;=N(Touchpoints!I15),9&lt;=N(Touchpoints!J15)),N(Touchpoints!H15)*IF(Touchpoints!R15="",N(Touchpoints!M15),N(Touchpoints!R15))/MAX(1,N(Touchpoints!J15)-N(Touchpoints!I15)+1),0)+IF(AND(9&gt;=N(Touchpoints!J15)+1,9&lt;=N(Touchpoints!J15)+2),N(Touchpoints!H15)*Parámetros!$B$10*(IF(Touchpoints!S15="",N(Touchpoints!N15),N(Touchpoints!S15))+IF(Touchpoints!T15="",N(Touchpoints!O15),N(Touchpoints!T15)))/2,0),0))</f>
        <v>0</v>
      </c>
      <c r="L44" s="35" t="n">
        <f aca="false">IF(Touchpoints!B15="",0,IFERROR(IF(AND(10&gt;=MAX(1,N(Touchpoints!I15)-2),10&lt;=N(Touchpoints!I15)-1,N(Touchpoints!I15)&gt;=2),IF(Touchpoints!Q15="",N(Touchpoints!L15),N(Touchpoints!Q15))/2,0)+IF(AND(10=1,N(Touchpoints!I15)=1),IF(Touchpoints!Q15="",N(Touchpoints!L15),N(Touchpoints!Q15)),0)+IF(AND(10&gt;=N(Touchpoints!I15),10&lt;=N(Touchpoints!J15)),N(Touchpoints!H15)*IF(Touchpoints!R15="",N(Touchpoints!M15),N(Touchpoints!R15))/MAX(1,N(Touchpoints!J15)-N(Touchpoints!I15)+1),0)+IF(AND(10&gt;=N(Touchpoints!J15)+1,10&lt;=N(Touchpoints!J15)+2),N(Touchpoints!H15)*Parámetros!$B$10*(IF(Touchpoints!S15="",N(Touchpoints!N15),N(Touchpoints!S15))+IF(Touchpoints!T15="",N(Touchpoints!O15),N(Touchpoints!T15)))/2,0),0))</f>
        <v>0</v>
      </c>
      <c r="M44" s="35" t="n">
        <f aca="false">IF(Touchpoints!B15="",0,IFERROR(IF(AND(11&gt;=MAX(1,N(Touchpoints!I15)-2),11&lt;=N(Touchpoints!I15)-1,N(Touchpoints!I15)&gt;=2),IF(Touchpoints!Q15="",N(Touchpoints!L15),N(Touchpoints!Q15))/2,0)+IF(AND(11=1,N(Touchpoints!I15)=1),IF(Touchpoints!Q15="",N(Touchpoints!L15),N(Touchpoints!Q15)),0)+IF(AND(11&gt;=N(Touchpoints!I15),11&lt;=N(Touchpoints!J15)),N(Touchpoints!H15)*IF(Touchpoints!R15="",N(Touchpoints!M15),N(Touchpoints!R15))/MAX(1,N(Touchpoints!J15)-N(Touchpoints!I15)+1),0)+IF(AND(11&gt;=N(Touchpoints!J15)+1,11&lt;=N(Touchpoints!J15)+2),N(Touchpoints!H15)*Parámetros!$B$10*(IF(Touchpoints!S15="",N(Touchpoints!N15),N(Touchpoints!S15))+IF(Touchpoints!T15="",N(Touchpoints!O15),N(Touchpoints!T15)))/2,0),0))</f>
        <v>0</v>
      </c>
      <c r="N44" s="35" t="n">
        <f aca="false">IF(Touchpoints!B15="",0,IFERROR(IF(AND(12&gt;=MAX(1,N(Touchpoints!I15)-2),12&lt;=N(Touchpoints!I15)-1,N(Touchpoints!I15)&gt;=2),IF(Touchpoints!Q15="",N(Touchpoints!L15),N(Touchpoints!Q15))/2,0)+IF(AND(12=1,N(Touchpoints!I15)=1),IF(Touchpoints!Q15="",N(Touchpoints!L15),N(Touchpoints!Q15)),0)+IF(AND(12&gt;=N(Touchpoints!I15),12&lt;=N(Touchpoints!J15)),N(Touchpoints!H15)*IF(Touchpoints!R15="",N(Touchpoints!M15),N(Touchpoints!R15))/MAX(1,N(Touchpoints!J15)-N(Touchpoints!I15)+1),0)+IF(AND(12&gt;=N(Touchpoints!J15)+1,12&lt;=N(Touchpoints!J15)+2),N(Touchpoints!H15)*Parámetros!$B$10*(IF(Touchpoints!S15="",N(Touchpoints!N15),N(Touchpoints!S15))+IF(Touchpoints!T15="",N(Touchpoints!O15),N(Touchpoints!T15)))/2,0),0))</f>
        <v>0</v>
      </c>
      <c r="O44" s="35" t="n">
        <f aca="false">IF(Touchpoints!B15="",0,IFERROR(IF(AND(13&gt;=MAX(1,N(Touchpoints!I15)-2),13&lt;=N(Touchpoints!I15)-1,N(Touchpoints!I15)&gt;=2),IF(Touchpoints!Q15="",N(Touchpoints!L15),N(Touchpoints!Q15))/2,0)+IF(AND(13=1,N(Touchpoints!I15)=1),IF(Touchpoints!Q15="",N(Touchpoints!L15),N(Touchpoints!Q15)),0)+IF(AND(13&gt;=N(Touchpoints!I15),13&lt;=N(Touchpoints!J15)),N(Touchpoints!H15)*IF(Touchpoints!R15="",N(Touchpoints!M15),N(Touchpoints!R15))/MAX(1,N(Touchpoints!J15)-N(Touchpoints!I15)+1),0)+IF(AND(13&gt;=N(Touchpoints!J15)+1,13&lt;=N(Touchpoints!J15)+2),N(Touchpoints!H15)*Parámetros!$B$10*(IF(Touchpoints!S15="",N(Touchpoints!N15),N(Touchpoints!S15))+IF(Touchpoints!T15="",N(Touchpoints!O15),N(Touchpoints!T15)))/2,0),0))</f>
        <v>0</v>
      </c>
      <c r="P44" s="35" t="n">
        <f aca="false">IF(Touchpoints!B15="",0,IFERROR(IF(AND(14&gt;=MAX(1,N(Touchpoints!I15)-2),14&lt;=N(Touchpoints!I15)-1,N(Touchpoints!I15)&gt;=2),IF(Touchpoints!Q15="",N(Touchpoints!L15),N(Touchpoints!Q15))/2,0)+IF(AND(14=1,N(Touchpoints!I15)=1),IF(Touchpoints!Q15="",N(Touchpoints!L15),N(Touchpoints!Q15)),0)+IF(AND(14&gt;=N(Touchpoints!I15),14&lt;=N(Touchpoints!J15)),N(Touchpoints!H15)*IF(Touchpoints!R15="",N(Touchpoints!M15),N(Touchpoints!R15))/MAX(1,N(Touchpoints!J15)-N(Touchpoints!I15)+1),0)+IF(AND(14&gt;=N(Touchpoints!J15)+1,14&lt;=N(Touchpoints!J15)+2),N(Touchpoints!H15)*Parámetros!$B$10*(IF(Touchpoints!S15="",N(Touchpoints!N15),N(Touchpoints!S15))+IF(Touchpoints!T15="",N(Touchpoints!O15),N(Touchpoints!T15)))/2,0),0))</f>
        <v>0</v>
      </c>
      <c r="Q44" s="35" t="n">
        <f aca="false">IF(Touchpoints!B15="",0,IFERROR(IF(AND(15&gt;=MAX(1,N(Touchpoints!I15)-2),15&lt;=N(Touchpoints!I15)-1,N(Touchpoints!I15)&gt;=2),IF(Touchpoints!Q15="",N(Touchpoints!L15),N(Touchpoints!Q15))/2,0)+IF(AND(15=1,N(Touchpoints!I15)=1),IF(Touchpoints!Q15="",N(Touchpoints!L15),N(Touchpoints!Q15)),0)+IF(AND(15&gt;=N(Touchpoints!I15),15&lt;=N(Touchpoints!J15)),N(Touchpoints!H15)*IF(Touchpoints!R15="",N(Touchpoints!M15),N(Touchpoints!R15))/MAX(1,N(Touchpoints!J15)-N(Touchpoints!I15)+1),0)+IF(AND(15&gt;=N(Touchpoints!J15)+1,15&lt;=N(Touchpoints!J15)+2),N(Touchpoints!H15)*Parámetros!$B$10*(IF(Touchpoints!S15="",N(Touchpoints!N15),N(Touchpoints!S15))+IF(Touchpoints!T15="",N(Touchpoints!O15),N(Touchpoints!T15)))/2,0),0))</f>
        <v>0</v>
      </c>
      <c r="R44" s="34" t="n">
        <f aca="false">SUM(C44:Q44)</f>
        <v>0</v>
      </c>
    </row>
    <row r="45" customFormat="false" ht="15" hidden="false" customHeight="false" outlineLevel="0" collapsed="false">
      <c r="A45" s="39" t="str">
        <f aca="false">IF(Touchpoints!A16="","",Touchpoints!A16)</f>
        <v>TP11</v>
      </c>
      <c r="B45" s="40" t="str">
        <f aca="false">IF(Touchpoints!B16="","",Touchpoints!B16)</f>
        <v/>
      </c>
      <c r="C45" s="35" t="n">
        <f aca="false">IF(Touchpoints!B16="",0,IFERROR(IF(AND(1&gt;=MAX(1,N(Touchpoints!I16)-2),1&lt;=N(Touchpoints!I16)-1,N(Touchpoints!I16)&gt;=2),IF(Touchpoints!Q16="",N(Touchpoints!L16),N(Touchpoints!Q16))/2,0)+IF(AND(1=1,N(Touchpoints!I16)=1),IF(Touchpoints!Q16="",N(Touchpoints!L16),N(Touchpoints!Q16)),0)+IF(AND(1&gt;=N(Touchpoints!I16),1&lt;=N(Touchpoints!J16)),N(Touchpoints!H16)*IF(Touchpoints!R16="",N(Touchpoints!M16),N(Touchpoints!R16))/MAX(1,N(Touchpoints!J16)-N(Touchpoints!I16)+1),0)+IF(AND(1&gt;=N(Touchpoints!J16)+1,1&lt;=N(Touchpoints!J16)+2),N(Touchpoints!H16)*Parámetros!$B$10*(IF(Touchpoints!S16="",N(Touchpoints!N16),N(Touchpoints!S16))+IF(Touchpoints!T16="",N(Touchpoints!O16),N(Touchpoints!T16)))/2,0),0))</f>
        <v>0</v>
      </c>
      <c r="D45" s="35" t="n">
        <f aca="false">IF(Touchpoints!B16="",0,IFERROR(IF(AND(2&gt;=MAX(1,N(Touchpoints!I16)-2),2&lt;=N(Touchpoints!I16)-1,N(Touchpoints!I16)&gt;=2),IF(Touchpoints!Q16="",N(Touchpoints!L16),N(Touchpoints!Q16))/2,0)+IF(AND(2=1,N(Touchpoints!I16)=1),IF(Touchpoints!Q16="",N(Touchpoints!L16),N(Touchpoints!Q16)),0)+IF(AND(2&gt;=N(Touchpoints!I16),2&lt;=N(Touchpoints!J16)),N(Touchpoints!H16)*IF(Touchpoints!R16="",N(Touchpoints!M16),N(Touchpoints!R16))/MAX(1,N(Touchpoints!J16)-N(Touchpoints!I16)+1),0)+IF(AND(2&gt;=N(Touchpoints!J16)+1,2&lt;=N(Touchpoints!J16)+2),N(Touchpoints!H16)*Parámetros!$B$10*(IF(Touchpoints!S16="",N(Touchpoints!N16),N(Touchpoints!S16))+IF(Touchpoints!T16="",N(Touchpoints!O16),N(Touchpoints!T16)))/2,0),0))</f>
        <v>0</v>
      </c>
      <c r="E45" s="35" t="n">
        <f aca="false">IF(Touchpoints!B16="",0,IFERROR(IF(AND(3&gt;=MAX(1,N(Touchpoints!I16)-2),3&lt;=N(Touchpoints!I16)-1,N(Touchpoints!I16)&gt;=2),IF(Touchpoints!Q16="",N(Touchpoints!L16),N(Touchpoints!Q16))/2,0)+IF(AND(3=1,N(Touchpoints!I16)=1),IF(Touchpoints!Q16="",N(Touchpoints!L16),N(Touchpoints!Q16)),0)+IF(AND(3&gt;=N(Touchpoints!I16),3&lt;=N(Touchpoints!J16)),N(Touchpoints!H16)*IF(Touchpoints!R16="",N(Touchpoints!M16),N(Touchpoints!R16))/MAX(1,N(Touchpoints!J16)-N(Touchpoints!I16)+1),0)+IF(AND(3&gt;=N(Touchpoints!J16)+1,3&lt;=N(Touchpoints!J16)+2),N(Touchpoints!H16)*Parámetros!$B$10*(IF(Touchpoints!S16="",N(Touchpoints!N16),N(Touchpoints!S16))+IF(Touchpoints!T16="",N(Touchpoints!O16),N(Touchpoints!T16)))/2,0),0))</f>
        <v>0</v>
      </c>
      <c r="F45" s="35" t="n">
        <f aca="false">IF(Touchpoints!B16="",0,IFERROR(IF(AND(4&gt;=MAX(1,N(Touchpoints!I16)-2),4&lt;=N(Touchpoints!I16)-1,N(Touchpoints!I16)&gt;=2),IF(Touchpoints!Q16="",N(Touchpoints!L16),N(Touchpoints!Q16))/2,0)+IF(AND(4=1,N(Touchpoints!I16)=1),IF(Touchpoints!Q16="",N(Touchpoints!L16),N(Touchpoints!Q16)),0)+IF(AND(4&gt;=N(Touchpoints!I16),4&lt;=N(Touchpoints!J16)),N(Touchpoints!H16)*IF(Touchpoints!R16="",N(Touchpoints!M16),N(Touchpoints!R16))/MAX(1,N(Touchpoints!J16)-N(Touchpoints!I16)+1),0)+IF(AND(4&gt;=N(Touchpoints!J16)+1,4&lt;=N(Touchpoints!J16)+2),N(Touchpoints!H16)*Parámetros!$B$10*(IF(Touchpoints!S16="",N(Touchpoints!N16),N(Touchpoints!S16))+IF(Touchpoints!T16="",N(Touchpoints!O16),N(Touchpoints!T16)))/2,0),0))</f>
        <v>0</v>
      </c>
      <c r="G45" s="35" t="n">
        <f aca="false">IF(Touchpoints!B16="",0,IFERROR(IF(AND(5&gt;=MAX(1,N(Touchpoints!I16)-2),5&lt;=N(Touchpoints!I16)-1,N(Touchpoints!I16)&gt;=2),IF(Touchpoints!Q16="",N(Touchpoints!L16),N(Touchpoints!Q16))/2,0)+IF(AND(5=1,N(Touchpoints!I16)=1),IF(Touchpoints!Q16="",N(Touchpoints!L16),N(Touchpoints!Q16)),0)+IF(AND(5&gt;=N(Touchpoints!I16),5&lt;=N(Touchpoints!J16)),N(Touchpoints!H16)*IF(Touchpoints!R16="",N(Touchpoints!M16),N(Touchpoints!R16))/MAX(1,N(Touchpoints!J16)-N(Touchpoints!I16)+1),0)+IF(AND(5&gt;=N(Touchpoints!J16)+1,5&lt;=N(Touchpoints!J16)+2),N(Touchpoints!H16)*Parámetros!$B$10*(IF(Touchpoints!S16="",N(Touchpoints!N16),N(Touchpoints!S16))+IF(Touchpoints!T16="",N(Touchpoints!O16),N(Touchpoints!T16)))/2,0),0))</f>
        <v>0</v>
      </c>
      <c r="H45" s="35" t="n">
        <f aca="false">IF(Touchpoints!B16="",0,IFERROR(IF(AND(6&gt;=MAX(1,N(Touchpoints!I16)-2),6&lt;=N(Touchpoints!I16)-1,N(Touchpoints!I16)&gt;=2),IF(Touchpoints!Q16="",N(Touchpoints!L16),N(Touchpoints!Q16))/2,0)+IF(AND(6=1,N(Touchpoints!I16)=1),IF(Touchpoints!Q16="",N(Touchpoints!L16),N(Touchpoints!Q16)),0)+IF(AND(6&gt;=N(Touchpoints!I16),6&lt;=N(Touchpoints!J16)),N(Touchpoints!H16)*IF(Touchpoints!R16="",N(Touchpoints!M16),N(Touchpoints!R16))/MAX(1,N(Touchpoints!J16)-N(Touchpoints!I16)+1),0)+IF(AND(6&gt;=N(Touchpoints!J16)+1,6&lt;=N(Touchpoints!J16)+2),N(Touchpoints!H16)*Parámetros!$B$10*(IF(Touchpoints!S16="",N(Touchpoints!N16),N(Touchpoints!S16))+IF(Touchpoints!T16="",N(Touchpoints!O16),N(Touchpoints!T16)))/2,0),0))</f>
        <v>0</v>
      </c>
      <c r="I45" s="35" t="n">
        <f aca="false">IF(Touchpoints!B16="",0,IFERROR(IF(AND(7&gt;=MAX(1,N(Touchpoints!I16)-2),7&lt;=N(Touchpoints!I16)-1,N(Touchpoints!I16)&gt;=2),IF(Touchpoints!Q16="",N(Touchpoints!L16),N(Touchpoints!Q16))/2,0)+IF(AND(7=1,N(Touchpoints!I16)=1),IF(Touchpoints!Q16="",N(Touchpoints!L16),N(Touchpoints!Q16)),0)+IF(AND(7&gt;=N(Touchpoints!I16),7&lt;=N(Touchpoints!J16)),N(Touchpoints!H16)*IF(Touchpoints!R16="",N(Touchpoints!M16),N(Touchpoints!R16))/MAX(1,N(Touchpoints!J16)-N(Touchpoints!I16)+1),0)+IF(AND(7&gt;=N(Touchpoints!J16)+1,7&lt;=N(Touchpoints!J16)+2),N(Touchpoints!H16)*Parámetros!$B$10*(IF(Touchpoints!S16="",N(Touchpoints!N16),N(Touchpoints!S16))+IF(Touchpoints!T16="",N(Touchpoints!O16),N(Touchpoints!T16)))/2,0),0))</f>
        <v>0</v>
      </c>
      <c r="J45" s="35" t="n">
        <f aca="false">IF(Touchpoints!B16="",0,IFERROR(IF(AND(8&gt;=MAX(1,N(Touchpoints!I16)-2),8&lt;=N(Touchpoints!I16)-1,N(Touchpoints!I16)&gt;=2),IF(Touchpoints!Q16="",N(Touchpoints!L16),N(Touchpoints!Q16))/2,0)+IF(AND(8=1,N(Touchpoints!I16)=1),IF(Touchpoints!Q16="",N(Touchpoints!L16),N(Touchpoints!Q16)),0)+IF(AND(8&gt;=N(Touchpoints!I16),8&lt;=N(Touchpoints!J16)),N(Touchpoints!H16)*IF(Touchpoints!R16="",N(Touchpoints!M16),N(Touchpoints!R16))/MAX(1,N(Touchpoints!J16)-N(Touchpoints!I16)+1),0)+IF(AND(8&gt;=N(Touchpoints!J16)+1,8&lt;=N(Touchpoints!J16)+2),N(Touchpoints!H16)*Parámetros!$B$10*(IF(Touchpoints!S16="",N(Touchpoints!N16),N(Touchpoints!S16))+IF(Touchpoints!T16="",N(Touchpoints!O16),N(Touchpoints!T16)))/2,0),0))</f>
        <v>0</v>
      </c>
      <c r="K45" s="35" t="n">
        <f aca="false">IF(Touchpoints!B16="",0,IFERROR(IF(AND(9&gt;=MAX(1,N(Touchpoints!I16)-2),9&lt;=N(Touchpoints!I16)-1,N(Touchpoints!I16)&gt;=2),IF(Touchpoints!Q16="",N(Touchpoints!L16),N(Touchpoints!Q16))/2,0)+IF(AND(9=1,N(Touchpoints!I16)=1),IF(Touchpoints!Q16="",N(Touchpoints!L16),N(Touchpoints!Q16)),0)+IF(AND(9&gt;=N(Touchpoints!I16),9&lt;=N(Touchpoints!J16)),N(Touchpoints!H16)*IF(Touchpoints!R16="",N(Touchpoints!M16),N(Touchpoints!R16))/MAX(1,N(Touchpoints!J16)-N(Touchpoints!I16)+1),0)+IF(AND(9&gt;=N(Touchpoints!J16)+1,9&lt;=N(Touchpoints!J16)+2),N(Touchpoints!H16)*Parámetros!$B$10*(IF(Touchpoints!S16="",N(Touchpoints!N16),N(Touchpoints!S16))+IF(Touchpoints!T16="",N(Touchpoints!O16),N(Touchpoints!T16)))/2,0),0))</f>
        <v>0</v>
      </c>
      <c r="L45" s="35" t="n">
        <f aca="false">IF(Touchpoints!B16="",0,IFERROR(IF(AND(10&gt;=MAX(1,N(Touchpoints!I16)-2),10&lt;=N(Touchpoints!I16)-1,N(Touchpoints!I16)&gt;=2),IF(Touchpoints!Q16="",N(Touchpoints!L16),N(Touchpoints!Q16))/2,0)+IF(AND(10=1,N(Touchpoints!I16)=1),IF(Touchpoints!Q16="",N(Touchpoints!L16),N(Touchpoints!Q16)),0)+IF(AND(10&gt;=N(Touchpoints!I16),10&lt;=N(Touchpoints!J16)),N(Touchpoints!H16)*IF(Touchpoints!R16="",N(Touchpoints!M16),N(Touchpoints!R16))/MAX(1,N(Touchpoints!J16)-N(Touchpoints!I16)+1),0)+IF(AND(10&gt;=N(Touchpoints!J16)+1,10&lt;=N(Touchpoints!J16)+2),N(Touchpoints!H16)*Parámetros!$B$10*(IF(Touchpoints!S16="",N(Touchpoints!N16),N(Touchpoints!S16))+IF(Touchpoints!T16="",N(Touchpoints!O16),N(Touchpoints!T16)))/2,0),0))</f>
        <v>0</v>
      </c>
      <c r="M45" s="35" t="n">
        <f aca="false">IF(Touchpoints!B16="",0,IFERROR(IF(AND(11&gt;=MAX(1,N(Touchpoints!I16)-2),11&lt;=N(Touchpoints!I16)-1,N(Touchpoints!I16)&gt;=2),IF(Touchpoints!Q16="",N(Touchpoints!L16),N(Touchpoints!Q16))/2,0)+IF(AND(11=1,N(Touchpoints!I16)=1),IF(Touchpoints!Q16="",N(Touchpoints!L16),N(Touchpoints!Q16)),0)+IF(AND(11&gt;=N(Touchpoints!I16),11&lt;=N(Touchpoints!J16)),N(Touchpoints!H16)*IF(Touchpoints!R16="",N(Touchpoints!M16),N(Touchpoints!R16))/MAX(1,N(Touchpoints!J16)-N(Touchpoints!I16)+1),0)+IF(AND(11&gt;=N(Touchpoints!J16)+1,11&lt;=N(Touchpoints!J16)+2),N(Touchpoints!H16)*Parámetros!$B$10*(IF(Touchpoints!S16="",N(Touchpoints!N16),N(Touchpoints!S16))+IF(Touchpoints!T16="",N(Touchpoints!O16),N(Touchpoints!T16)))/2,0),0))</f>
        <v>0</v>
      </c>
      <c r="N45" s="35" t="n">
        <f aca="false">IF(Touchpoints!B16="",0,IFERROR(IF(AND(12&gt;=MAX(1,N(Touchpoints!I16)-2),12&lt;=N(Touchpoints!I16)-1,N(Touchpoints!I16)&gt;=2),IF(Touchpoints!Q16="",N(Touchpoints!L16),N(Touchpoints!Q16))/2,0)+IF(AND(12=1,N(Touchpoints!I16)=1),IF(Touchpoints!Q16="",N(Touchpoints!L16),N(Touchpoints!Q16)),0)+IF(AND(12&gt;=N(Touchpoints!I16),12&lt;=N(Touchpoints!J16)),N(Touchpoints!H16)*IF(Touchpoints!R16="",N(Touchpoints!M16),N(Touchpoints!R16))/MAX(1,N(Touchpoints!J16)-N(Touchpoints!I16)+1),0)+IF(AND(12&gt;=N(Touchpoints!J16)+1,12&lt;=N(Touchpoints!J16)+2),N(Touchpoints!H16)*Parámetros!$B$10*(IF(Touchpoints!S16="",N(Touchpoints!N16),N(Touchpoints!S16))+IF(Touchpoints!T16="",N(Touchpoints!O16),N(Touchpoints!T16)))/2,0),0))</f>
        <v>0</v>
      </c>
      <c r="O45" s="35" t="n">
        <f aca="false">IF(Touchpoints!B16="",0,IFERROR(IF(AND(13&gt;=MAX(1,N(Touchpoints!I16)-2),13&lt;=N(Touchpoints!I16)-1,N(Touchpoints!I16)&gt;=2),IF(Touchpoints!Q16="",N(Touchpoints!L16),N(Touchpoints!Q16))/2,0)+IF(AND(13=1,N(Touchpoints!I16)=1),IF(Touchpoints!Q16="",N(Touchpoints!L16),N(Touchpoints!Q16)),0)+IF(AND(13&gt;=N(Touchpoints!I16),13&lt;=N(Touchpoints!J16)),N(Touchpoints!H16)*IF(Touchpoints!R16="",N(Touchpoints!M16),N(Touchpoints!R16))/MAX(1,N(Touchpoints!J16)-N(Touchpoints!I16)+1),0)+IF(AND(13&gt;=N(Touchpoints!J16)+1,13&lt;=N(Touchpoints!J16)+2),N(Touchpoints!H16)*Parámetros!$B$10*(IF(Touchpoints!S16="",N(Touchpoints!N16),N(Touchpoints!S16))+IF(Touchpoints!T16="",N(Touchpoints!O16),N(Touchpoints!T16)))/2,0),0))</f>
        <v>0</v>
      </c>
      <c r="P45" s="35" t="n">
        <f aca="false">IF(Touchpoints!B16="",0,IFERROR(IF(AND(14&gt;=MAX(1,N(Touchpoints!I16)-2),14&lt;=N(Touchpoints!I16)-1,N(Touchpoints!I16)&gt;=2),IF(Touchpoints!Q16="",N(Touchpoints!L16),N(Touchpoints!Q16))/2,0)+IF(AND(14=1,N(Touchpoints!I16)=1),IF(Touchpoints!Q16="",N(Touchpoints!L16),N(Touchpoints!Q16)),0)+IF(AND(14&gt;=N(Touchpoints!I16),14&lt;=N(Touchpoints!J16)),N(Touchpoints!H16)*IF(Touchpoints!R16="",N(Touchpoints!M16),N(Touchpoints!R16))/MAX(1,N(Touchpoints!J16)-N(Touchpoints!I16)+1),0)+IF(AND(14&gt;=N(Touchpoints!J16)+1,14&lt;=N(Touchpoints!J16)+2),N(Touchpoints!H16)*Parámetros!$B$10*(IF(Touchpoints!S16="",N(Touchpoints!N16),N(Touchpoints!S16))+IF(Touchpoints!T16="",N(Touchpoints!O16),N(Touchpoints!T16)))/2,0),0))</f>
        <v>0</v>
      </c>
      <c r="Q45" s="35" t="n">
        <f aca="false">IF(Touchpoints!B16="",0,IFERROR(IF(AND(15&gt;=MAX(1,N(Touchpoints!I16)-2),15&lt;=N(Touchpoints!I16)-1,N(Touchpoints!I16)&gt;=2),IF(Touchpoints!Q16="",N(Touchpoints!L16),N(Touchpoints!Q16))/2,0)+IF(AND(15=1,N(Touchpoints!I16)=1),IF(Touchpoints!Q16="",N(Touchpoints!L16),N(Touchpoints!Q16)),0)+IF(AND(15&gt;=N(Touchpoints!I16),15&lt;=N(Touchpoints!J16)),N(Touchpoints!H16)*IF(Touchpoints!R16="",N(Touchpoints!M16),N(Touchpoints!R16))/MAX(1,N(Touchpoints!J16)-N(Touchpoints!I16)+1),0)+IF(AND(15&gt;=N(Touchpoints!J16)+1,15&lt;=N(Touchpoints!J16)+2),N(Touchpoints!H16)*Parámetros!$B$10*(IF(Touchpoints!S16="",N(Touchpoints!N16),N(Touchpoints!S16))+IF(Touchpoints!T16="",N(Touchpoints!O16),N(Touchpoints!T16)))/2,0),0))</f>
        <v>0</v>
      </c>
      <c r="R45" s="34" t="n">
        <f aca="false">SUM(C45:Q45)</f>
        <v>0</v>
      </c>
    </row>
    <row r="46" customFormat="false" ht="15" hidden="false" customHeight="false" outlineLevel="0" collapsed="false">
      <c r="A46" s="39" t="str">
        <f aca="false">IF(Touchpoints!A17="","",Touchpoints!A17)</f>
        <v>TP12</v>
      </c>
      <c r="B46" s="40" t="str">
        <f aca="false">IF(Touchpoints!B17="","",Touchpoints!B17)</f>
        <v/>
      </c>
      <c r="C46" s="35" t="n">
        <f aca="false">IF(Touchpoints!B17="",0,IFERROR(IF(AND(1&gt;=MAX(1,N(Touchpoints!I17)-2),1&lt;=N(Touchpoints!I17)-1,N(Touchpoints!I17)&gt;=2),IF(Touchpoints!Q17="",N(Touchpoints!L17),N(Touchpoints!Q17))/2,0)+IF(AND(1=1,N(Touchpoints!I17)=1),IF(Touchpoints!Q17="",N(Touchpoints!L17),N(Touchpoints!Q17)),0)+IF(AND(1&gt;=N(Touchpoints!I17),1&lt;=N(Touchpoints!J17)),N(Touchpoints!H17)*IF(Touchpoints!R17="",N(Touchpoints!M17),N(Touchpoints!R17))/MAX(1,N(Touchpoints!J17)-N(Touchpoints!I17)+1),0)+IF(AND(1&gt;=N(Touchpoints!J17)+1,1&lt;=N(Touchpoints!J17)+2),N(Touchpoints!H17)*Parámetros!$B$10*(IF(Touchpoints!S17="",N(Touchpoints!N17),N(Touchpoints!S17))+IF(Touchpoints!T17="",N(Touchpoints!O17),N(Touchpoints!T17)))/2,0),0))</f>
        <v>0</v>
      </c>
      <c r="D46" s="35" t="n">
        <f aca="false">IF(Touchpoints!B17="",0,IFERROR(IF(AND(2&gt;=MAX(1,N(Touchpoints!I17)-2),2&lt;=N(Touchpoints!I17)-1,N(Touchpoints!I17)&gt;=2),IF(Touchpoints!Q17="",N(Touchpoints!L17),N(Touchpoints!Q17))/2,0)+IF(AND(2=1,N(Touchpoints!I17)=1),IF(Touchpoints!Q17="",N(Touchpoints!L17),N(Touchpoints!Q17)),0)+IF(AND(2&gt;=N(Touchpoints!I17),2&lt;=N(Touchpoints!J17)),N(Touchpoints!H17)*IF(Touchpoints!R17="",N(Touchpoints!M17),N(Touchpoints!R17))/MAX(1,N(Touchpoints!J17)-N(Touchpoints!I17)+1),0)+IF(AND(2&gt;=N(Touchpoints!J17)+1,2&lt;=N(Touchpoints!J17)+2),N(Touchpoints!H17)*Parámetros!$B$10*(IF(Touchpoints!S17="",N(Touchpoints!N17),N(Touchpoints!S17))+IF(Touchpoints!T17="",N(Touchpoints!O17),N(Touchpoints!T17)))/2,0),0))</f>
        <v>0</v>
      </c>
      <c r="E46" s="35" t="n">
        <f aca="false">IF(Touchpoints!B17="",0,IFERROR(IF(AND(3&gt;=MAX(1,N(Touchpoints!I17)-2),3&lt;=N(Touchpoints!I17)-1,N(Touchpoints!I17)&gt;=2),IF(Touchpoints!Q17="",N(Touchpoints!L17),N(Touchpoints!Q17))/2,0)+IF(AND(3=1,N(Touchpoints!I17)=1),IF(Touchpoints!Q17="",N(Touchpoints!L17),N(Touchpoints!Q17)),0)+IF(AND(3&gt;=N(Touchpoints!I17),3&lt;=N(Touchpoints!J17)),N(Touchpoints!H17)*IF(Touchpoints!R17="",N(Touchpoints!M17),N(Touchpoints!R17))/MAX(1,N(Touchpoints!J17)-N(Touchpoints!I17)+1),0)+IF(AND(3&gt;=N(Touchpoints!J17)+1,3&lt;=N(Touchpoints!J17)+2),N(Touchpoints!H17)*Parámetros!$B$10*(IF(Touchpoints!S17="",N(Touchpoints!N17),N(Touchpoints!S17))+IF(Touchpoints!T17="",N(Touchpoints!O17),N(Touchpoints!T17)))/2,0),0))</f>
        <v>0</v>
      </c>
      <c r="F46" s="35" t="n">
        <f aca="false">IF(Touchpoints!B17="",0,IFERROR(IF(AND(4&gt;=MAX(1,N(Touchpoints!I17)-2),4&lt;=N(Touchpoints!I17)-1,N(Touchpoints!I17)&gt;=2),IF(Touchpoints!Q17="",N(Touchpoints!L17),N(Touchpoints!Q17))/2,0)+IF(AND(4=1,N(Touchpoints!I17)=1),IF(Touchpoints!Q17="",N(Touchpoints!L17),N(Touchpoints!Q17)),0)+IF(AND(4&gt;=N(Touchpoints!I17),4&lt;=N(Touchpoints!J17)),N(Touchpoints!H17)*IF(Touchpoints!R17="",N(Touchpoints!M17),N(Touchpoints!R17))/MAX(1,N(Touchpoints!J17)-N(Touchpoints!I17)+1),0)+IF(AND(4&gt;=N(Touchpoints!J17)+1,4&lt;=N(Touchpoints!J17)+2),N(Touchpoints!H17)*Parámetros!$B$10*(IF(Touchpoints!S17="",N(Touchpoints!N17),N(Touchpoints!S17))+IF(Touchpoints!T17="",N(Touchpoints!O17),N(Touchpoints!T17)))/2,0),0))</f>
        <v>0</v>
      </c>
      <c r="G46" s="35" t="n">
        <f aca="false">IF(Touchpoints!B17="",0,IFERROR(IF(AND(5&gt;=MAX(1,N(Touchpoints!I17)-2),5&lt;=N(Touchpoints!I17)-1,N(Touchpoints!I17)&gt;=2),IF(Touchpoints!Q17="",N(Touchpoints!L17),N(Touchpoints!Q17))/2,0)+IF(AND(5=1,N(Touchpoints!I17)=1),IF(Touchpoints!Q17="",N(Touchpoints!L17),N(Touchpoints!Q17)),0)+IF(AND(5&gt;=N(Touchpoints!I17),5&lt;=N(Touchpoints!J17)),N(Touchpoints!H17)*IF(Touchpoints!R17="",N(Touchpoints!M17),N(Touchpoints!R17))/MAX(1,N(Touchpoints!J17)-N(Touchpoints!I17)+1),0)+IF(AND(5&gt;=N(Touchpoints!J17)+1,5&lt;=N(Touchpoints!J17)+2),N(Touchpoints!H17)*Parámetros!$B$10*(IF(Touchpoints!S17="",N(Touchpoints!N17),N(Touchpoints!S17))+IF(Touchpoints!T17="",N(Touchpoints!O17),N(Touchpoints!T17)))/2,0),0))</f>
        <v>0</v>
      </c>
      <c r="H46" s="35" t="n">
        <f aca="false">IF(Touchpoints!B17="",0,IFERROR(IF(AND(6&gt;=MAX(1,N(Touchpoints!I17)-2),6&lt;=N(Touchpoints!I17)-1,N(Touchpoints!I17)&gt;=2),IF(Touchpoints!Q17="",N(Touchpoints!L17),N(Touchpoints!Q17))/2,0)+IF(AND(6=1,N(Touchpoints!I17)=1),IF(Touchpoints!Q17="",N(Touchpoints!L17),N(Touchpoints!Q17)),0)+IF(AND(6&gt;=N(Touchpoints!I17),6&lt;=N(Touchpoints!J17)),N(Touchpoints!H17)*IF(Touchpoints!R17="",N(Touchpoints!M17),N(Touchpoints!R17))/MAX(1,N(Touchpoints!J17)-N(Touchpoints!I17)+1),0)+IF(AND(6&gt;=N(Touchpoints!J17)+1,6&lt;=N(Touchpoints!J17)+2),N(Touchpoints!H17)*Parámetros!$B$10*(IF(Touchpoints!S17="",N(Touchpoints!N17),N(Touchpoints!S17))+IF(Touchpoints!T17="",N(Touchpoints!O17),N(Touchpoints!T17)))/2,0),0))</f>
        <v>0</v>
      </c>
      <c r="I46" s="35" t="n">
        <f aca="false">IF(Touchpoints!B17="",0,IFERROR(IF(AND(7&gt;=MAX(1,N(Touchpoints!I17)-2),7&lt;=N(Touchpoints!I17)-1,N(Touchpoints!I17)&gt;=2),IF(Touchpoints!Q17="",N(Touchpoints!L17),N(Touchpoints!Q17))/2,0)+IF(AND(7=1,N(Touchpoints!I17)=1),IF(Touchpoints!Q17="",N(Touchpoints!L17),N(Touchpoints!Q17)),0)+IF(AND(7&gt;=N(Touchpoints!I17),7&lt;=N(Touchpoints!J17)),N(Touchpoints!H17)*IF(Touchpoints!R17="",N(Touchpoints!M17),N(Touchpoints!R17))/MAX(1,N(Touchpoints!J17)-N(Touchpoints!I17)+1),0)+IF(AND(7&gt;=N(Touchpoints!J17)+1,7&lt;=N(Touchpoints!J17)+2),N(Touchpoints!H17)*Parámetros!$B$10*(IF(Touchpoints!S17="",N(Touchpoints!N17),N(Touchpoints!S17))+IF(Touchpoints!T17="",N(Touchpoints!O17),N(Touchpoints!T17)))/2,0),0))</f>
        <v>0</v>
      </c>
      <c r="J46" s="35" t="n">
        <f aca="false">IF(Touchpoints!B17="",0,IFERROR(IF(AND(8&gt;=MAX(1,N(Touchpoints!I17)-2),8&lt;=N(Touchpoints!I17)-1,N(Touchpoints!I17)&gt;=2),IF(Touchpoints!Q17="",N(Touchpoints!L17),N(Touchpoints!Q17))/2,0)+IF(AND(8=1,N(Touchpoints!I17)=1),IF(Touchpoints!Q17="",N(Touchpoints!L17),N(Touchpoints!Q17)),0)+IF(AND(8&gt;=N(Touchpoints!I17),8&lt;=N(Touchpoints!J17)),N(Touchpoints!H17)*IF(Touchpoints!R17="",N(Touchpoints!M17),N(Touchpoints!R17))/MAX(1,N(Touchpoints!J17)-N(Touchpoints!I17)+1),0)+IF(AND(8&gt;=N(Touchpoints!J17)+1,8&lt;=N(Touchpoints!J17)+2),N(Touchpoints!H17)*Parámetros!$B$10*(IF(Touchpoints!S17="",N(Touchpoints!N17),N(Touchpoints!S17))+IF(Touchpoints!T17="",N(Touchpoints!O17),N(Touchpoints!T17)))/2,0),0))</f>
        <v>0</v>
      </c>
      <c r="K46" s="35" t="n">
        <f aca="false">IF(Touchpoints!B17="",0,IFERROR(IF(AND(9&gt;=MAX(1,N(Touchpoints!I17)-2),9&lt;=N(Touchpoints!I17)-1,N(Touchpoints!I17)&gt;=2),IF(Touchpoints!Q17="",N(Touchpoints!L17),N(Touchpoints!Q17))/2,0)+IF(AND(9=1,N(Touchpoints!I17)=1),IF(Touchpoints!Q17="",N(Touchpoints!L17),N(Touchpoints!Q17)),0)+IF(AND(9&gt;=N(Touchpoints!I17),9&lt;=N(Touchpoints!J17)),N(Touchpoints!H17)*IF(Touchpoints!R17="",N(Touchpoints!M17),N(Touchpoints!R17))/MAX(1,N(Touchpoints!J17)-N(Touchpoints!I17)+1),0)+IF(AND(9&gt;=N(Touchpoints!J17)+1,9&lt;=N(Touchpoints!J17)+2),N(Touchpoints!H17)*Parámetros!$B$10*(IF(Touchpoints!S17="",N(Touchpoints!N17),N(Touchpoints!S17))+IF(Touchpoints!T17="",N(Touchpoints!O17),N(Touchpoints!T17)))/2,0),0))</f>
        <v>0</v>
      </c>
      <c r="L46" s="35" t="n">
        <f aca="false">IF(Touchpoints!B17="",0,IFERROR(IF(AND(10&gt;=MAX(1,N(Touchpoints!I17)-2),10&lt;=N(Touchpoints!I17)-1,N(Touchpoints!I17)&gt;=2),IF(Touchpoints!Q17="",N(Touchpoints!L17),N(Touchpoints!Q17))/2,0)+IF(AND(10=1,N(Touchpoints!I17)=1),IF(Touchpoints!Q17="",N(Touchpoints!L17),N(Touchpoints!Q17)),0)+IF(AND(10&gt;=N(Touchpoints!I17),10&lt;=N(Touchpoints!J17)),N(Touchpoints!H17)*IF(Touchpoints!R17="",N(Touchpoints!M17),N(Touchpoints!R17))/MAX(1,N(Touchpoints!J17)-N(Touchpoints!I17)+1),0)+IF(AND(10&gt;=N(Touchpoints!J17)+1,10&lt;=N(Touchpoints!J17)+2),N(Touchpoints!H17)*Parámetros!$B$10*(IF(Touchpoints!S17="",N(Touchpoints!N17),N(Touchpoints!S17))+IF(Touchpoints!T17="",N(Touchpoints!O17),N(Touchpoints!T17)))/2,0),0))</f>
        <v>0</v>
      </c>
      <c r="M46" s="35" t="n">
        <f aca="false">IF(Touchpoints!B17="",0,IFERROR(IF(AND(11&gt;=MAX(1,N(Touchpoints!I17)-2),11&lt;=N(Touchpoints!I17)-1,N(Touchpoints!I17)&gt;=2),IF(Touchpoints!Q17="",N(Touchpoints!L17),N(Touchpoints!Q17))/2,0)+IF(AND(11=1,N(Touchpoints!I17)=1),IF(Touchpoints!Q17="",N(Touchpoints!L17),N(Touchpoints!Q17)),0)+IF(AND(11&gt;=N(Touchpoints!I17),11&lt;=N(Touchpoints!J17)),N(Touchpoints!H17)*IF(Touchpoints!R17="",N(Touchpoints!M17),N(Touchpoints!R17))/MAX(1,N(Touchpoints!J17)-N(Touchpoints!I17)+1),0)+IF(AND(11&gt;=N(Touchpoints!J17)+1,11&lt;=N(Touchpoints!J17)+2),N(Touchpoints!H17)*Parámetros!$B$10*(IF(Touchpoints!S17="",N(Touchpoints!N17),N(Touchpoints!S17))+IF(Touchpoints!T17="",N(Touchpoints!O17),N(Touchpoints!T17)))/2,0),0))</f>
        <v>0</v>
      </c>
      <c r="N46" s="35" t="n">
        <f aca="false">IF(Touchpoints!B17="",0,IFERROR(IF(AND(12&gt;=MAX(1,N(Touchpoints!I17)-2),12&lt;=N(Touchpoints!I17)-1,N(Touchpoints!I17)&gt;=2),IF(Touchpoints!Q17="",N(Touchpoints!L17),N(Touchpoints!Q17))/2,0)+IF(AND(12=1,N(Touchpoints!I17)=1),IF(Touchpoints!Q17="",N(Touchpoints!L17),N(Touchpoints!Q17)),0)+IF(AND(12&gt;=N(Touchpoints!I17),12&lt;=N(Touchpoints!J17)),N(Touchpoints!H17)*IF(Touchpoints!R17="",N(Touchpoints!M17),N(Touchpoints!R17))/MAX(1,N(Touchpoints!J17)-N(Touchpoints!I17)+1),0)+IF(AND(12&gt;=N(Touchpoints!J17)+1,12&lt;=N(Touchpoints!J17)+2),N(Touchpoints!H17)*Parámetros!$B$10*(IF(Touchpoints!S17="",N(Touchpoints!N17),N(Touchpoints!S17))+IF(Touchpoints!T17="",N(Touchpoints!O17),N(Touchpoints!T17)))/2,0),0))</f>
        <v>0</v>
      </c>
      <c r="O46" s="35" t="n">
        <f aca="false">IF(Touchpoints!B17="",0,IFERROR(IF(AND(13&gt;=MAX(1,N(Touchpoints!I17)-2),13&lt;=N(Touchpoints!I17)-1,N(Touchpoints!I17)&gt;=2),IF(Touchpoints!Q17="",N(Touchpoints!L17),N(Touchpoints!Q17))/2,0)+IF(AND(13=1,N(Touchpoints!I17)=1),IF(Touchpoints!Q17="",N(Touchpoints!L17),N(Touchpoints!Q17)),0)+IF(AND(13&gt;=N(Touchpoints!I17),13&lt;=N(Touchpoints!J17)),N(Touchpoints!H17)*IF(Touchpoints!R17="",N(Touchpoints!M17),N(Touchpoints!R17))/MAX(1,N(Touchpoints!J17)-N(Touchpoints!I17)+1),0)+IF(AND(13&gt;=N(Touchpoints!J17)+1,13&lt;=N(Touchpoints!J17)+2),N(Touchpoints!H17)*Parámetros!$B$10*(IF(Touchpoints!S17="",N(Touchpoints!N17),N(Touchpoints!S17))+IF(Touchpoints!T17="",N(Touchpoints!O17),N(Touchpoints!T17)))/2,0),0))</f>
        <v>0</v>
      </c>
      <c r="P46" s="35" t="n">
        <f aca="false">IF(Touchpoints!B17="",0,IFERROR(IF(AND(14&gt;=MAX(1,N(Touchpoints!I17)-2),14&lt;=N(Touchpoints!I17)-1,N(Touchpoints!I17)&gt;=2),IF(Touchpoints!Q17="",N(Touchpoints!L17),N(Touchpoints!Q17))/2,0)+IF(AND(14=1,N(Touchpoints!I17)=1),IF(Touchpoints!Q17="",N(Touchpoints!L17),N(Touchpoints!Q17)),0)+IF(AND(14&gt;=N(Touchpoints!I17),14&lt;=N(Touchpoints!J17)),N(Touchpoints!H17)*IF(Touchpoints!R17="",N(Touchpoints!M17),N(Touchpoints!R17))/MAX(1,N(Touchpoints!J17)-N(Touchpoints!I17)+1),0)+IF(AND(14&gt;=N(Touchpoints!J17)+1,14&lt;=N(Touchpoints!J17)+2),N(Touchpoints!H17)*Parámetros!$B$10*(IF(Touchpoints!S17="",N(Touchpoints!N17),N(Touchpoints!S17))+IF(Touchpoints!T17="",N(Touchpoints!O17),N(Touchpoints!T17)))/2,0),0))</f>
        <v>0</v>
      </c>
      <c r="Q46" s="35" t="n">
        <f aca="false">IF(Touchpoints!B17="",0,IFERROR(IF(AND(15&gt;=MAX(1,N(Touchpoints!I17)-2),15&lt;=N(Touchpoints!I17)-1,N(Touchpoints!I17)&gt;=2),IF(Touchpoints!Q17="",N(Touchpoints!L17),N(Touchpoints!Q17))/2,0)+IF(AND(15=1,N(Touchpoints!I17)=1),IF(Touchpoints!Q17="",N(Touchpoints!L17),N(Touchpoints!Q17)),0)+IF(AND(15&gt;=N(Touchpoints!I17),15&lt;=N(Touchpoints!J17)),N(Touchpoints!H17)*IF(Touchpoints!R17="",N(Touchpoints!M17),N(Touchpoints!R17))/MAX(1,N(Touchpoints!J17)-N(Touchpoints!I17)+1),0)+IF(AND(15&gt;=N(Touchpoints!J17)+1,15&lt;=N(Touchpoints!J17)+2),N(Touchpoints!H17)*Parámetros!$B$10*(IF(Touchpoints!S17="",N(Touchpoints!N17),N(Touchpoints!S17))+IF(Touchpoints!T17="",N(Touchpoints!O17),N(Touchpoints!T17)))/2,0),0))</f>
        <v>0</v>
      </c>
      <c r="R46" s="34" t="n">
        <f aca="false">SUM(C46:Q46)</f>
        <v>0</v>
      </c>
    </row>
    <row r="47" customFormat="false" ht="15" hidden="false" customHeight="false" outlineLevel="0" collapsed="false">
      <c r="A47" s="39" t="str">
        <f aca="false">IF(Touchpoints!A18="","",Touchpoints!A18)</f>
        <v>TP13</v>
      </c>
      <c r="B47" s="40" t="str">
        <f aca="false">IF(Touchpoints!B18="","",Touchpoints!B18)</f>
        <v/>
      </c>
      <c r="C47" s="35" t="n">
        <f aca="false">IF(Touchpoints!B18="",0,IFERROR(IF(AND(1&gt;=MAX(1,N(Touchpoints!I18)-2),1&lt;=N(Touchpoints!I18)-1,N(Touchpoints!I18)&gt;=2),IF(Touchpoints!Q18="",N(Touchpoints!L18),N(Touchpoints!Q18))/2,0)+IF(AND(1=1,N(Touchpoints!I18)=1),IF(Touchpoints!Q18="",N(Touchpoints!L18),N(Touchpoints!Q18)),0)+IF(AND(1&gt;=N(Touchpoints!I18),1&lt;=N(Touchpoints!J18)),N(Touchpoints!H18)*IF(Touchpoints!R18="",N(Touchpoints!M18),N(Touchpoints!R18))/MAX(1,N(Touchpoints!J18)-N(Touchpoints!I18)+1),0)+IF(AND(1&gt;=N(Touchpoints!J18)+1,1&lt;=N(Touchpoints!J18)+2),N(Touchpoints!H18)*Parámetros!$B$10*(IF(Touchpoints!S18="",N(Touchpoints!N18),N(Touchpoints!S18))+IF(Touchpoints!T18="",N(Touchpoints!O18),N(Touchpoints!T18)))/2,0),0))</f>
        <v>0</v>
      </c>
      <c r="D47" s="35" t="n">
        <f aca="false">IF(Touchpoints!B18="",0,IFERROR(IF(AND(2&gt;=MAX(1,N(Touchpoints!I18)-2),2&lt;=N(Touchpoints!I18)-1,N(Touchpoints!I18)&gt;=2),IF(Touchpoints!Q18="",N(Touchpoints!L18),N(Touchpoints!Q18))/2,0)+IF(AND(2=1,N(Touchpoints!I18)=1),IF(Touchpoints!Q18="",N(Touchpoints!L18),N(Touchpoints!Q18)),0)+IF(AND(2&gt;=N(Touchpoints!I18),2&lt;=N(Touchpoints!J18)),N(Touchpoints!H18)*IF(Touchpoints!R18="",N(Touchpoints!M18),N(Touchpoints!R18))/MAX(1,N(Touchpoints!J18)-N(Touchpoints!I18)+1),0)+IF(AND(2&gt;=N(Touchpoints!J18)+1,2&lt;=N(Touchpoints!J18)+2),N(Touchpoints!H18)*Parámetros!$B$10*(IF(Touchpoints!S18="",N(Touchpoints!N18),N(Touchpoints!S18))+IF(Touchpoints!T18="",N(Touchpoints!O18),N(Touchpoints!T18)))/2,0),0))</f>
        <v>0</v>
      </c>
      <c r="E47" s="35" t="n">
        <f aca="false">IF(Touchpoints!B18="",0,IFERROR(IF(AND(3&gt;=MAX(1,N(Touchpoints!I18)-2),3&lt;=N(Touchpoints!I18)-1,N(Touchpoints!I18)&gt;=2),IF(Touchpoints!Q18="",N(Touchpoints!L18),N(Touchpoints!Q18))/2,0)+IF(AND(3=1,N(Touchpoints!I18)=1),IF(Touchpoints!Q18="",N(Touchpoints!L18),N(Touchpoints!Q18)),0)+IF(AND(3&gt;=N(Touchpoints!I18),3&lt;=N(Touchpoints!J18)),N(Touchpoints!H18)*IF(Touchpoints!R18="",N(Touchpoints!M18),N(Touchpoints!R18))/MAX(1,N(Touchpoints!J18)-N(Touchpoints!I18)+1),0)+IF(AND(3&gt;=N(Touchpoints!J18)+1,3&lt;=N(Touchpoints!J18)+2),N(Touchpoints!H18)*Parámetros!$B$10*(IF(Touchpoints!S18="",N(Touchpoints!N18),N(Touchpoints!S18))+IF(Touchpoints!T18="",N(Touchpoints!O18),N(Touchpoints!T18)))/2,0),0))</f>
        <v>0</v>
      </c>
      <c r="F47" s="35" t="n">
        <f aca="false">IF(Touchpoints!B18="",0,IFERROR(IF(AND(4&gt;=MAX(1,N(Touchpoints!I18)-2),4&lt;=N(Touchpoints!I18)-1,N(Touchpoints!I18)&gt;=2),IF(Touchpoints!Q18="",N(Touchpoints!L18),N(Touchpoints!Q18))/2,0)+IF(AND(4=1,N(Touchpoints!I18)=1),IF(Touchpoints!Q18="",N(Touchpoints!L18),N(Touchpoints!Q18)),0)+IF(AND(4&gt;=N(Touchpoints!I18),4&lt;=N(Touchpoints!J18)),N(Touchpoints!H18)*IF(Touchpoints!R18="",N(Touchpoints!M18),N(Touchpoints!R18))/MAX(1,N(Touchpoints!J18)-N(Touchpoints!I18)+1),0)+IF(AND(4&gt;=N(Touchpoints!J18)+1,4&lt;=N(Touchpoints!J18)+2),N(Touchpoints!H18)*Parámetros!$B$10*(IF(Touchpoints!S18="",N(Touchpoints!N18),N(Touchpoints!S18))+IF(Touchpoints!T18="",N(Touchpoints!O18),N(Touchpoints!T18)))/2,0),0))</f>
        <v>0</v>
      </c>
      <c r="G47" s="35" t="n">
        <f aca="false">IF(Touchpoints!B18="",0,IFERROR(IF(AND(5&gt;=MAX(1,N(Touchpoints!I18)-2),5&lt;=N(Touchpoints!I18)-1,N(Touchpoints!I18)&gt;=2),IF(Touchpoints!Q18="",N(Touchpoints!L18),N(Touchpoints!Q18))/2,0)+IF(AND(5=1,N(Touchpoints!I18)=1),IF(Touchpoints!Q18="",N(Touchpoints!L18),N(Touchpoints!Q18)),0)+IF(AND(5&gt;=N(Touchpoints!I18),5&lt;=N(Touchpoints!J18)),N(Touchpoints!H18)*IF(Touchpoints!R18="",N(Touchpoints!M18),N(Touchpoints!R18))/MAX(1,N(Touchpoints!J18)-N(Touchpoints!I18)+1),0)+IF(AND(5&gt;=N(Touchpoints!J18)+1,5&lt;=N(Touchpoints!J18)+2),N(Touchpoints!H18)*Parámetros!$B$10*(IF(Touchpoints!S18="",N(Touchpoints!N18),N(Touchpoints!S18))+IF(Touchpoints!T18="",N(Touchpoints!O18),N(Touchpoints!T18)))/2,0),0))</f>
        <v>0</v>
      </c>
      <c r="H47" s="35" t="n">
        <f aca="false">IF(Touchpoints!B18="",0,IFERROR(IF(AND(6&gt;=MAX(1,N(Touchpoints!I18)-2),6&lt;=N(Touchpoints!I18)-1,N(Touchpoints!I18)&gt;=2),IF(Touchpoints!Q18="",N(Touchpoints!L18),N(Touchpoints!Q18))/2,0)+IF(AND(6=1,N(Touchpoints!I18)=1),IF(Touchpoints!Q18="",N(Touchpoints!L18),N(Touchpoints!Q18)),0)+IF(AND(6&gt;=N(Touchpoints!I18),6&lt;=N(Touchpoints!J18)),N(Touchpoints!H18)*IF(Touchpoints!R18="",N(Touchpoints!M18),N(Touchpoints!R18))/MAX(1,N(Touchpoints!J18)-N(Touchpoints!I18)+1),0)+IF(AND(6&gt;=N(Touchpoints!J18)+1,6&lt;=N(Touchpoints!J18)+2),N(Touchpoints!H18)*Parámetros!$B$10*(IF(Touchpoints!S18="",N(Touchpoints!N18),N(Touchpoints!S18))+IF(Touchpoints!T18="",N(Touchpoints!O18),N(Touchpoints!T18)))/2,0),0))</f>
        <v>0</v>
      </c>
      <c r="I47" s="35" t="n">
        <f aca="false">IF(Touchpoints!B18="",0,IFERROR(IF(AND(7&gt;=MAX(1,N(Touchpoints!I18)-2),7&lt;=N(Touchpoints!I18)-1,N(Touchpoints!I18)&gt;=2),IF(Touchpoints!Q18="",N(Touchpoints!L18),N(Touchpoints!Q18))/2,0)+IF(AND(7=1,N(Touchpoints!I18)=1),IF(Touchpoints!Q18="",N(Touchpoints!L18),N(Touchpoints!Q18)),0)+IF(AND(7&gt;=N(Touchpoints!I18),7&lt;=N(Touchpoints!J18)),N(Touchpoints!H18)*IF(Touchpoints!R18="",N(Touchpoints!M18),N(Touchpoints!R18))/MAX(1,N(Touchpoints!J18)-N(Touchpoints!I18)+1),0)+IF(AND(7&gt;=N(Touchpoints!J18)+1,7&lt;=N(Touchpoints!J18)+2),N(Touchpoints!H18)*Parámetros!$B$10*(IF(Touchpoints!S18="",N(Touchpoints!N18),N(Touchpoints!S18))+IF(Touchpoints!T18="",N(Touchpoints!O18),N(Touchpoints!T18)))/2,0),0))</f>
        <v>0</v>
      </c>
      <c r="J47" s="35" t="n">
        <f aca="false">IF(Touchpoints!B18="",0,IFERROR(IF(AND(8&gt;=MAX(1,N(Touchpoints!I18)-2),8&lt;=N(Touchpoints!I18)-1,N(Touchpoints!I18)&gt;=2),IF(Touchpoints!Q18="",N(Touchpoints!L18),N(Touchpoints!Q18))/2,0)+IF(AND(8=1,N(Touchpoints!I18)=1),IF(Touchpoints!Q18="",N(Touchpoints!L18),N(Touchpoints!Q18)),0)+IF(AND(8&gt;=N(Touchpoints!I18),8&lt;=N(Touchpoints!J18)),N(Touchpoints!H18)*IF(Touchpoints!R18="",N(Touchpoints!M18),N(Touchpoints!R18))/MAX(1,N(Touchpoints!J18)-N(Touchpoints!I18)+1),0)+IF(AND(8&gt;=N(Touchpoints!J18)+1,8&lt;=N(Touchpoints!J18)+2),N(Touchpoints!H18)*Parámetros!$B$10*(IF(Touchpoints!S18="",N(Touchpoints!N18),N(Touchpoints!S18))+IF(Touchpoints!T18="",N(Touchpoints!O18),N(Touchpoints!T18)))/2,0),0))</f>
        <v>0</v>
      </c>
      <c r="K47" s="35" t="n">
        <f aca="false">IF(Touchpoints!B18="",0,IFERROR(IF(AND(9&gt;=MAX(1,N(Touchpoints!I18)-2),9&lt;=N(Touchpoints!I18)-1,N(Touchpoints!I18)&gt;=2),IF(Touchpoints!Q18="",N(Touchpoints!L18),N(Touchpoints!Q18))/2,0)+IF(AND(9=1,N(Touchpoints!I18)=1),IF(Touchpoints!Q18="",N(Touchpoints!L18),N(Touchpoints!Q18)),0)+IF(AND(9&gt;=N(Touchpoints!I18),9&lt;=N(Touchpoints!J18)),N(Touchpoints!H18)*IF(Touchpoints!R18="",N(Touchpoints!M18),N(Touchpoints!R18))/MAX(1,N(Touchpoints!J18)-N(Touchpoints!I18)+1),0)+IF(AND(9&gt;=N(Touchpoints!J18)+1,9&lt;=N(Touchpoints!J18)+2),N(Touchpoints!H18)*Parámetros!$B$10*(IF(Touchpoints!S18="",N(Touchpoints!N18),N(Touchpoints!S18))+IF(Touchpoints!T18="",N(Touchpoints!O18),N(Touchpoints!T18)))/2,0),0))</f>
        <v>0</v>
      </c>
      <c r="L47" s="35" t="n">
        <f aca="false">IF(Touchpoints!B18="",0,IFERROR(IF(AND(10&gt;=MAX(1,N(Touchpoints!I18)-2),10&lt;=N(Touchpoints!I18)-1,N(Touchpoints!I18)&gt;=2),IF(Touchpoints!Q18="",N(Touchpoints!L18),N(Touchpoints!Q18))/2,0)+IF(AND(10=1,N(Touchpoints!I18)=1),IF(Touchpoints!Q18="",N(Touchpoints!L18),N(Touchpoints!Q18)),0)+IF(AND(10&gt;=N(Touchpoints!I18),10&lt;=N(Touchpoints!J18)),N(Touchpoints!H18)*IF(Touchpoints!R18="",N(Touchpoints!M18),N(Touchpoints!R18))/MAX(1,N(Touchpoints!J18)-N(Touchpoints!I18)+1),0)+IF(AND(10&gt;=N(Touchpoints!J18)+1,10&lt;=N(Touchpoints!J18)+2),N(Touchpoints!H18)*Parámetros!$B$10*(IF(Touchpoints!S18="",N(Touchpoints!N18),N(Touchpoints!S18))+IF(Touchpoints!T18="",N(Touchpoints!O18),N(Touchpoints!T18)))/2,0),0))</f>
        <v>0</v>
      </c>
      <c r="M47" s="35" t="n">
        <f aca="false">IF(Touchpoints!B18="",0,IFERROR(IF(AND(11&gt;=MAX(1,N(Touchpoints!I18)-2),11&lt;=N(Touchpoints!I18)-1,N(Touchpoints!I18)&gt;=2),IF(Touchpoints!Q18="",N(Touchpoints!L18),N(Touchpoints!Q18))/2,0)+IF(AND(11=1,N(Touchpoints!I18)=1),IF(Touchpoints!Q18="",N(Touchpoints!L18),N(Touchpoints!Q18)),0)+IF(AND(11&gt;=N(Touchpoints!I18),11&lt;=N(Touchpoints!J18)),N(Touchpoints!H18)*IF(Touchpoints!R18="",N(Touchpoints!M18),N(Touchpoints!R18))/MAX(1,N(Touchpoints!J18)-N(Touchpoints!I18)+1),0)+IF(AND(11&gt;=N(Touchpoints!J18)+1,11&lt;=N(Touchpoints!J18)+2),N(Touchpoints!H18)*Parámetros!$B$10*(IF(Touchpoints!S18="",N(Touchpoints!N18),N(Touchpoints!S18))+IF(Touchpoints!T18="",N(Touchpoints!O18),N(Touchpoints!T18)))/2,0),0))</f>
        <v>0</v>
      </c>
      <c r="N47" s="35" t="n">
        <f aca="false">IF(Touchpoints!B18="",0,IFERROR(IF(AND(12&gt;=MAX(1,N(Touchpoints!I18)-2),12&lt;=N(Touchpoints!I18)-1,N(Touchpoints!I18)&gt;=2),IF(Touchpoints!Q18="",N(Touchpoints!L18),N(Touchpoints!Q18))/2,0)+IF(AND(12=1,N(Touchpoints!I18)=1),IF(Touchpoints!Q18="",N(Touchpoints!L18),N(Touchpoints!Q18)),0)+IF(AND(12&gt;=N(Touchpoints!I18),12&lt;=N(Touchpoints!J18)),N(Touchpoints!H18)*IF(Touchpoints!R18="",N(Touchpoints!M18),N(Touchpoints!R18))/MAX(1,N(Touchpoints!J18)-N(Touchpoints!I18)+1),0)+IF(AND(12&gt;=N(Touchpoints!J18)+1,12&lt;=N(Touchpoints!J18)+2),N(Touchpoints!H18)*Parámetros!$B$10*(IF(Touchpoints!S18="",N(Touchpoints!N18),N(Touchpoints!S18))+IF(Touchpoints!T18="",N(Touchpoints!O18),N(Touchpoints!T18)))/2,0),0))</f>
        <v>0</v>
      </c>
      <c r="O47" s="35" t="n">
        <f aca="false">IF(Touchpoints!B18="",0,IFERROR(IF(AND(13&gt;=MAX(1,N(Touchpoints!I18)-2),13&lt;=N(Touchpoints!I18)-1,N(Touchpoints!I18)&gt;=2),IF(Touchpoints!Q18="",N(Touchpoints!L18),N(Touchpoints!Q18))/2,0)+IF(AND(13=1,N(Touchpoints!I18)=1),IF(Touchpoints!Q18="",N(Touchpoints!L18),N(Touchpoints!Q18)),0)+IF(AND(13&gt;=N(Touchpoints!I18),13&lt;=N(Touchpoints!J18)),N(Touchpoints!H18)*IF(Touchpoints!R18="",N(Touchpoints!M18),N(Touchpoints!R18))/MAX(1,N(Touchpoints!J18)-N(Touchpoints!I18)+1),0)+IF(AND(13&gt;=N(Touchpoints!J18)+1,13&lt;=N(Touchpoints!J18)+2),N(Touchpoints!H18)*Parámetros!$B$10*(IF(Touchpoints!S18="",N(Touchpoints!N18),N(Touchpoints!S18))+IF(Touchpoints!T18="",N(Touchpoints!O18),N(Touchpoints!T18)))/2,0),0))</f>
        <v>0</v>
      </c>
      <c r="P47" s="35" t="n">
        <f aca="false">IF(Touchpoints!B18="",0,IFERROR(IF(AND(14&gt;=MAX(1,N(Touchpoints!I18)-2),14&lt;=N(Touchpoints!I18)-1,N(Touchpoints!I18)&gt;=2),IF(Touchpoints!Q18="",N(Touchpoints!L18),N(Touchpoints!Q18))/2,0)+IF(AND(14=1,N(Touchpoints!I18)=1),IF(Touchpoints!Q18="",N(Touchpoints!L18),N(Touchpoints!Q18)),0)+IF(AND(14&gt;=N(Touchpoints!I18),14&lt;=N(Touchpoints!J18)),N(Touchpoints!H18)*IF(Touchpoints!R18="",N(Touchpoints!M18),N(Touchpoints!R18))/MAX(1,N(Touchpoints!J18)-N(Touchpoints!I18)+1),0)+IF(AND(14&gt;=N(Touchpoints!J18)+1,14&lt;=N(Touchpoints!J18)+2),N(Touchpoints!H18)*Parámetros!$B$10*(IF(Touchpoints!S18="",N(Touchpoints!N18),N(Touchpoints!S18))+IF(Touchpoints!T18="",N(Touchpoints!O18),N(Touchpoints!T18)))/2,0),0))</f>
        <v>0</v>
      </c>
      <c r="Q47" s="35" t="n">
        <f aca="false">IF(Touchpoints!B18="",0,IFERROR(IF(AND(15&gt;=MAX(1,N(Touchpoints!I18)-2),15&lt;=N(Touchpoints!I18)-1,N(Touchpoints!I18)&gt;=2),IF(Touchpoints!Q18="",N(Touchpoints!L18),N(Touchpoints!Q18))/2,0)+IF(AND(15=1,N(Touchpoints!I18)=1),IF(Touchpoints!Q18="",N(Touchpoints!L18),N(Touchpoints!Q18)),0)+IF(AND(15&gt;=N(Touchpoints!I18),15&lt;=N(Touchpoints!J18)),N(Touchpoints!H18)*IF(Touchpoints!R18="",N(Touchpoints!M18),N(Touchpoints!R18))/MAX(1,N(Touchpoints!J18)-N(Touchpoints!I18)+1),0)+IF(AND(15&gt;=N(Touchpoints!J18)+1,15&lt;=N(Touchpoints!J18)+2),N(Touchpoints!H18)*Parámetros!$B$10*(IF(Touchpoints!S18="",N(Touchpoints!N18),N(Touchpoints!S18))+IF(Touchpoints!T18="",N(Touchpoints!O18),N(Touchpoints!T18)))/2,0),0))</f>
        <v>0</v>
      </c>
      <c r="R47" s="34" t="n">
        <f aca="false">SUM(C47:Q47)</f>
        <v>0</v>
      </c>
    </row>
    <row r="48" customFormat="false" ht="15" hidden="false" customHeight="false" outlineLevel="0" collapsed="false">
      <c r="A48" s="39" t="str">
        <f aca="false">IF(Touchpoints!A19="","",Touchpoints!A19)</f>
        <v>TP14</v>
      </c>
      <c r="B48" s="40" t="str">
        <f aca="false">IF(Touchpoints!B19="","",Touchpoints!B19)</f>
        <v/>
      </c>
      <c r="C48" s="35" t="n">
        <f aca="false">IF(Touchpoints!B19="",0,IFERROR(IF(AND(1&gt;=MAX(1,N(Touchpoints!I19)-2),1&lt;=N(Touchpoints!I19)-1,N(Touchpoints!I19)&gt;=2),IF(Touchpoints!Q19="",N(Touchpoints!L19),N(Touchpoints!Q19))/2,0)+IF(AND(1=1,N(Touchpoints!I19)=1),IF(Touchpoints!Q19="",N(Touchpoints!L19),N(Touchpoints!Q19)),0)+IF(AND(1&gt;=N(Touchpoints!I19),1&lt;=N(Touchpoints!J19)),N(Touchpoints!H19)*IF(Touchpoints!R19="",N(Touchpoints!M19),N(Touchpoints!R19))/MAX(1,N(Touchpoints!J19)-N(Touchpoints!I19)+1),0)+IF(AND(1&gt;=N(Touchpoints!J19)+1,1&lt;=N(Touchpoints!J19)+2),N(Touchpoints!H19)*Parámetros!$B$10*(IF(Touchpoints!S19="",N(Touchpoints!N19),N(Touchpoints!S19))+IF(Touchpoints!T19="",N(Touchpoints!O19),N(Touchpoints!T19)))/2,0),0))</f>
        <v>0</v>
      </c>
      <c r="D48" s="35" t="n">
        <f aca="false">IF(Touchpoints!B19="",0,IFERROR(IF(AND(2&gt;=MAX(1,N(Touchpoints!I19)-2),2&lt;=N(Touchpoints!I19)-1,N(Touchpoints!I19)&gt;=2),IF(Touchpoints!Q19="",N(Touchpoints!L19),N(Touchpoints!Q19))/2,0)+IF(AND(2=1,N(Touchpoints!I19)=1),IF(Touchpoints!Q19="",N(Touchpoints!L19),N(Touchpoints!Q19)),0)+IF(AND(2&gt;=N(Touchpoints!I19),2&lt;=N(Touchpoints!J19)),N(Touchpoints!H19)*IF(Touchpoints!R19="",N(Touchpoints!M19),N(Touchpoints!R19))/MAX(1,N(Touchpoints!J19)-N(Touchpoints!I19)+1),0)+IF(AND(2&gt;=N(Touchpoints!J19)+1,2&lt;=N(Touchpoints!J19)+2),N(Touchpoints!H19)*Parámetros!$B$10*(IF(Touchpoints!S19="",N(Touchpoints!N19),N(Touchpoints!S19))+IF(Touchpoints!T19="",N(Touchpoints!O19),N(Touchpoints!T19)))/2,0),0))</f>
        <v>0</v>
      </c>
      <c r="E48" s="35" t="n">
        <f aca="false">IF(Touchpoints!B19="",0,IFERROR(IF(AND(3&gt;=MAX(1,N(Touchpoints!I19)-2),3&lt;=N(Touchpoints!I19)-1,N(Touchpoints!I19)&gt;=2),IF(Touchpoints!Q19="",N(Touchpoints!L19),N(Touchpoints!Q19))/2,0)+IF(AND(3=1,N(Touchpoints!I19)=1),IF(Touchpoints!Q19="",N(Touchpoints!L19),N(Touchpoints!Q19)),0)+IF(AND(3&gt;=N(Touchpoints!I19),3&lt;=N(Touchpoints!J19)),N(Touchpoints!H19)*IF(Touchpoints!R19="",N(Touchpoints!M19),N(Touchpoints!R19))/MAX(1,N(Touchpoints!J19)-N(Touchpoints!I19)+1),0)+IF(AND(3&gt;=N(Touchpoints!J19)+1,3&lt;=N(Touchpoints!J19)+2),N(Touchpoints!H19)*Parámetros!$B$10*(IF(Touchpoints!S19="",N(Touchpoints!N19),N(Touchpoints!S19))+IF(Touchpoints!T19="",N(Touchpoints!O19),N(Touchpoints!T19)))/2,0),0))</f>
        <v>0</v>
      </c>
      <c r="F48" s="35" t="n">
        <f aca="false">IF(Touchpoints!B19="",0,IFERROR(IF(AND(4&gt;=MAX(1,N(Touchpoints!I19)-2),4&lt;=N(Touchpoints!I19)-1,N(Touchpoints!I19)&gt;=2),IF(Touchpoints!Q19="",N(Touchpoints!L19),N(Touchpoints!Q19))/2,0)+IF(AND(4=1,N(Touchpoints!I19)=1),IF(Touchpoints!Q19="",N(Touchpoints!L19),N(Touchpoints!Q19)),0)+IF(AND(4&gt;=N(Touchpoints!I19),4&lt;=N(Touchpoints!J19)),N(Touchpoints!H19)*IF(Touchpoints!R19="",N(Touchpoints!M19),N(Touchpoints!R19))/MAX(1,N(Touchpoints!J19)-N(Touchpoints!I19)+1),0)+IF(AND(4&gt;=N(Touchpoints!J19)+1,4&lt;=N(Touchpoints!J19)+2),N(Touchpoints!H19)*Parámetros!$B$10*(IF(Touchpoints!S19="",N(Touchpoints!N19),N(Touchpoints!S19))+IF(Touchpoints!T19="",N(Touchpoints!O19),N(Touchpoints!T19)))/2,0),0))</f>
        <v>0</v>
      </c>
      <c r="G48" s="35" t="n">
        <f aca="false">IF(Touchpoints!B19="",0,IFERROR(IF(AND(5&gt;=MAX(1,N(Touchpoints!I19)-2),5&lt;=N(Touchpoints!I19)-1,N(Touchpoints!I19)&gt;=2),IF(Touchpoints!Q19="",N(Touchpoints!L19),N(Touchpoints!Q19))/2,0)+IF(AND(5=1,N(Touchpoints!I19)=1),IF(Touchpoints!Q19="",N(Touchpoints!L19),N(Touchpoints!Q19)),0)+IF(AND(5&gt;=N(Touchpoints!I19),5&lt;=N(Touchpoints!J19)),N(Touchpoints!H19)*IF(Touchpoints!R19="",N(Touchpoints!M19),N(Touchpoints!R19))/MAX(1,N(Touchpoints!J19)-N(Touchpoints!I19)+1),0)+IF(AND(5&gt;=N(Touchpoints!J19)+1,5&lt;=N(Touchpoints!J19)+2),N(Touchpoints!H19)*Parámetros!$B$10*(IF(Touchpoints!S19="",N(Touchpoints!N19),N(Touchpoints!S19))+IF(Touchpoints!T19="",N(Touchpoints!O19),N(Touchpoints!T19)))/2,0),0))</f>
        <v>0</v>
      </c>
      <c r="H48" s="35" t="n">
        <f aca="false">IF(Touchpoints!B19="",0,IFERROR(IF(AND(6&gt;=MAX(1,N(Touchpoints!I19)-2),6&lt;=N(Touchpoints!I19)-1,N(Touchpoints!I19)&gt;=2),IF(Touchpoints!Q19="",N(Touchpoints!L19),N(Touchpoints!Q19))/2,0)+IF(AND(6=1,N(Touchpoints!I19)=1),IF(Touchpoints!Q19="",N(Touchpoints!L19),N(Touchpoints!Q19)),0)+IF(AND(6&gt;=N(Touchpoints!I19),6&lt;=N(Touchpoints!J19)),N(Touchpoints!H19)*IF(Touchpoints!R19="",N(Touchpoints!M19),N(Touchpoints!R19))/MAX(1,N(Touchpoints!J19)-N(Touchpoints!I19)+1),0)+IF(AND(6&gt;=N(Touchpoints!J19)+1,6&lt;=N(Touchpoints!J19)+2),N(Touchpoints!H19)*Parámetros!$B$10*(IF(Touchpoints!S19="",N(Touchpoints!N19),N(Touchpoints!S19))+IF(Touchpoints!T19="",N(Touchpoints!O19),N(Touchpoints!T19)))/2,0),0))</f>
        <v>0</v>
      </c>
      <c r="I48" s="35" t="n">
        <f aca="false">IF(Touchpoints!B19="",0,IFERROR(IF(AND(7&gt;=MAX(1,N(Touchpoints!I19)-2),7&lt;=N(Touchpoints!I19)-1,N(Touchpoints!I19)&gt;=2),IF(Touchpoints!Q19="",N(Touchpoints!L19),N(Touchpoints!Q19))/2,0)+IF(AND(7=1,N(Touchpoints!I19)=1),IF(Touchpoints!Q19="",N(Touchpoints!L19),N(Touchpoints!Q19)),0)+IF(AND(7&gt;=N(Touchpoints!I19),7&lt;=N(Touchpoints!J19)),N(Touchpoints!H19)*IF(Touchpoints!R19="",N(Touchpoints!M19),N(Touchpoints!R19))/MAX(1,N(Touchpoints!J19)-N(Touchpoints!I19)+1),0)+IF(AND(7&gt;=N(Touchpoints!J19)+1,7&lt;=N(Touchpoints!J19)+2),N(Touchpoints!H19)*Parámetros!$B$10*(IF(Touchpoints!S19="",N(Touchpoints!N19),N(Touchpoints!S19))+IF(Touchpoints!T19="",N(Touchpoints!O19),N(Touchpoints!T19)))/2,0),0))</f>
        <v>0</v>
      </c>
      <c r="J48" s="35" t="n">
        <f aca="false">IF(Touchpoints!B19="",0,IFERROR(IF(AND(8&gt;=MAX(1,N(Touchpoints!I19)-2),8&lt;=N(Touchpoints!I19)-1,N(Touchpoints!I19)&gt;=2),IF(Touchpoints!Q19="",N(Touchpoints!L19),N(Touchpoints!Q19))/2,0)+IF(AND(8=1,N(Touchpoints!I19)=1),IF(Touchpoints!Q19="",N(Touchpoints!L19),N(Touchpoints!Q19)),0)+IF(AND(8&gt;=N(Touchpoints!I19),8&lt;=N(Touchpoints!J19)),N(Touchpoints!H19)*IF(Touchpoints!R19="",N(Touchpoints!M19),N(Touchpoints!R19))/MAX(1,N(Touchpoints!J19)-N(Touchpoints!I19)+1),0)+IF(AND(8&gt;=N(Touchpoints!J19)+1,8&lt;=N(Touchpoints!J19)+2),N(Touchpoints!H19)*Parámetros!$B$10*(IF(Touchpoints!S19="",N(Touchpoints!N19),N(Touchpoints!S19))+IF(Touchpoints!T19="",N(Touchpoints!O19),N(Touchpoints!T19)))/2,0),0))</f>
        <v>0</v>
      </c>
      <c r="K48" s="35" t="n">
        <f aca="false">IF(Touchpoints!B19="",0,IFERROR(IF(AND(9&gt;=MAX(1,N(Touchpoints!I19)-2),9&lt;=N(Touchpoints!I19)-1,N(Touchpoints!I19)&gt;=2),IF(Touchpoints!Q19="",N(Touchpoints!L19),N(Touchpoints!Q19))/2,0)+IF(AND(9=1,N(Touchpoints!I19)=1),IF(Touchpoints!Q19="",N(Touchpoints!L19),N(Touchpoints!Q19)),0)+IF(AND(9&gt;=N(Touchpoints!I19),9&lt;=N(Touchpoints!J19)),N(Touchpoints!H19)*IF(Touchpoints!R19="",N(Touchpoints!M19),N(Touchpoints!R19))/MAX(1,N(Touchpoints!J19)-N(Touchpoints!I19)+1),0)+IF(AND(9&gt;=N(Touchpoints!J19)+1,9&lt;=N(Touchpoints!J19)+2),N(Touchpoints!H19)*Parámetros!$B$10*(IF(Touchpoints!S19="",N(Touchpoints!N19),N(Touchpoints!S19))+IF(Touchpoints!T19="",N(Touchpoints!O19),N(Touchpoints!T19)))/2,0),0))</f>
        <v>0</v>
      </c>
      <c r="L48" s="35" t="n">
        <f aca="false">IF(Touchpoints!B19="",0,IFERROR(IF(AND(10&gt;=MAX(1,N(Touchpoints!I19)-2),10&lt;=N(Touchpoints!I19)-1,N(Touchpoints!I19)&gt;=2),IF(Touchpoints!Q19="",N(Touchpoints!L19),N(Touchpoints!Q19))/2,0)+IF(AND(10=1,N(Touchpoints!I19)=1),IF(Touchpoints!Q19="",N(Touchpoints!L19),N(Touchpoints!Q19)),0)+IF(AND(10&gt;=N(Touchpoints!I19),10&lt;=N(Touchpoints!J19)),N(Touchpoints!H19)*IF(Touchpoints!R19="",N(Touchpoints!M19),N(Touchpoints!R19))/MAX(1,N(Touchpoints!J19)-N(Touchpoints!I19)+1),0)+IF(AND(10&gt;=N(Touchpoints!J19)+1,10&lt;=N(Touchpoints!J19)+2),N(Touchpoints!H19)*Parámetros!$B$10*(IF(Touchpoints!S19="",N(Touchpoints!N19),N(Touchpoints!S19))+IF(Touchpoints!T19="",N(Touchpoints!O19),N(Touchpoints!T19)))/2,0),0))</f>
        <v>0</v>
      </c>
      <c r="M48" s="35" t="n">
        <f aca="false">IF(Touchpoints!B19="",0,IFERROR(IF(AND(11&gt;=MAX(1,N(Touchpoints!I19)-2),11&lt;=N(Touchpoints!I19)-1,N(Touchpoints!I19)&gt;=2),IF(Touchpoints!Q19="",N(Touchpoints!L19),N(Touchpoints!Q19))/2,0)+IF(AND(11=1,N(Touchpoints!I19)=1),IF(Touchpoints!Q19="",N(Touchpoints!L19),N(Touchpoints!Q19)),0)+IF(AND(11&gt;=N(Touchpoints!I19),11&lt;=N(Touchpoints!J19)),N(Touchpoints!H19)*IF(Touchpoints!R19="",N(Touchpoints!M19),N(Touchpoints!R19))/MAX(1,N(Touchpoints!J19)-N(Touchpoints!I19)+1),0)+IF(AND(11&gt;=N(Touchpoints!J19)+1,11&lt;=N(Touchpoints!J19)+2),N(Touchpoints!H19)*Parámetros!$B$10*(IF(Touchpoints!S19="",N(Touchpoints!N19),N(Touchpoints!S19))+IF(Touchpoints!T19="",N(Touchpoints!O19),N(Touchpoints!T19)))/2,0),0))</f>
        <v>0</v>
      </c>
      <c r="N48" s="35" t="n">
        <f aca="false">IF(Touchpoints!B19="",0,IFERROR(IF(AND(12&gt;=MAX(1,N(Touchpoints!I19)-2),12&lt;=N(Touchpoints!I19)-1,N(Touchpoints!I19)&gt;=2),IF(Touchpoints!Q19="",N(Touchpoints!L19),N(Touchpoints!Q19))/2,0)+IF(AND(12=1,N(Touchpoints!I19)=1),IF(Touchpoints!Q19="",N(Touchpoints!L19),N(Touchpoints!Q19)),0)+IF(AND(12&gt;=N(Touchpoints!I19),12&lt;=N(Touchpoints!J19)),N(Touchpoints!H19)*IF(Touchpoints!R19="",N(Touchpoints!M19),N(Touchpoints!R19))/MAX(1,N(Touchpoints!J19)-N(Touchpoints!I19)+1),0)+IF(AND(12&gt;=N(Touchpoints!J19)+1,12&lt;=N(Touchpoints!J19)+2),N(Touchpoints!H19)*Parámetros!$B$10*(IF(Touchpoints!S19="",N(Touchpoints!N19),N(Touchpoints!S19))+IF(Touchpoints!T19="",N(Touchpoints!O19),N(Touchpoints!T19)))/2,0),0))</f>
        <v>0</v>
      </c>
      <c r="O48" s="35" t="n">
        <f aca="false">IF(Touchpoints!B19="",0,IFERROR(IF(AND(13&gt;=MAX(1,N(Touchpoints!I19)-2),13&lt;=N(Touchpoints!I19)-1,N(Touchpoints!I19)&gt;=2),IF(Touchpoints!Q19="",N(Touchpoints!L19),N(Touchpoints!Q19))/2,0)+IF(AND(13=1,N(Touchpoints!I19)=1),IF(Touchpoints!Q19="",N(Touchpoints!L19),N(Touchpoints!Q19)),0)+IF(AND(13&gt;=N(Touchpoints!I19),13&lt;=N(Touchpoints!J19)),N(Touchpoints!H19)*IF(Touchpoints!R19="",N(Touchpoints!M19),N(Touchpoints!R19))/MAX(1,N(Touchpoints!J19)-N(Touchpoints!I19)+1),0)+IF(AND(13&gt;=N(Touchpoints!J19)+1,13&lt;=N(Touchpoints!J19)+2),N(Touchpoints!H19)*Parámetros!$B$10*(IF(Touchpoints!S19="",N(Touchpoints!N19),N(Touchpoints!S19))+IF(Touchpoints!T19="",N(Touchpoints!O19),N(Touchpoints!T19)))/2,0),0))</f>
        <v>0</v>
      </c>
      <c r="P48" s="35" t="n">
        <f aca="false">IF(Touchpoints!B19="",0,IFERROR(IF(AND(14&gt;=MAX(1,N(Touchpoints!I19)-2),14&lt;=N(Touchpoints!I19)-1,N(Touchpoints!I19)&gt;=2),IF(Touchpoints!Q19="",N(Touchpoints!L19),N(Touchpoints!Q19))/2,0)+IF(AND(14=1,N(Touchpoints!I19)=1),IF(Touchpoints!Q19="",N(Touchpoints!L19),N(Touchpoints!Q19)),0)+IF(AND(14&gt;=N(Touchpoints!I19),14&lt;=N(Touchpoints!J19)),N(Touchpoints!H19)*IF(Touchpoints!R19="",N(Touchpoints!M19),N(Touchpoints!R19))/MAX(1,N(Touchpoints!J19)-N(Touchpoints!I19)+1),0)+IF(AND(14&gt;=N(Touchpoints!J19)+1,14&lt;=N(Touchpoints!J19)+2),N(Touchpoints!H19)*Parámetros!$B$10*(IF(Touchpoints!S19="",N(Touchpoints!N19),N(Touchpoints!S19))+IF(Touchpoints!T19="",N(Touchpoints!O19),N(Touchpoints!T19)))/2,0),0))</f>
        <v>0</v>
      </c>
      <c r="Q48" s="35" t="n">
        <f aca="false">IF(Touchpoints!B19="",0,IFERROR(IF(AND(15&gt;=MAX(1,N(Touchpoints!I19)-2),15&lt;=N(Touchpoints!I19)-1,N(Touchpoints!I19)&gt;=2),IF(Touchpoints!Q19="",N(Touchpoints!L19),N(Touchpoints!Q19))/2,0)+IF(AND(15=1,N(Touchpoints!I19)=1),IF(Touchpoints!Q19="",N(Touchpoints!L19),N(Touchpoints!Q19)),0)+IF(AND(15&gt;=N(Touchpoints!I19),15&lt;=N(Touchpoints!J19)),N(Touchpoints!H19)*IF(Touchpoints!R19="",N(Touchpoints!M19),N(Touchpoints!R19))/MAX(1,N(Touchpoints!J19)-N(Touchpoints!I19)+1),0)+IF(AND(15&gt;=N(Touchpoints!J19)+1,15&lt;=N(Touchpoints!J19)+2),N(Touchpoints!H19)*Parámetros!$B$10*(IF(Touchpoints!S19="",N(Touchpoints!N19),N(Touchpoints!S19))+IF(Touchpoints!T19="",N(Touchpoints!O19),N(Touchpoints!T19)))/2,0),0))</f>
        <v>0</v>
      </c>
      <c r="R48" s="34" t="n">
        <f aca="false">SUM(C48:Q48)</f>
        <v>0</v>
      </c>
    </row>
    <row r="49" customFormat="false" ht="15" hidden="false" customHeight="false" outlineLevel="0" collapsed="false">
      <c r="A49" s="39" t="str">
        <f aca="false">IF(Touchpoints!A20="","",Touchpoints!A20)</f>
        <v>TP15</v>
      </c>
      <c r="B49" s="40" t="str">
        <f aca="false">IF(Touchpoints!B20="","",Touchpoints!B20)</f>
        <v/>
      </c>
      <c r="C49" s="35" t="n">
        <f aca="false">IF(Touchpoints!B20="",0,IFERROR(IF(AND(1&gt;=MAX(1,N(Touchpoints!I20)-2),1&lt;=N(Touchpoints!I20)-1,N(Touchpoints!I20)&gt;=2),IF(Touchpoints!Q20="",N(Touchpoints!L20),N(Touchpoints!Q20))/2,0)+IF(AND(1=1,N(Touchpoints!I20)=1),IF(Touchpoints!Q20="",N(Touchpoints!L20),N(Touchpoints!Q20)),0)+IF(AND(1&gt;=N(Touchpoints!I20),1&lt;=N(Touchpoints!J20)),N(Touchpoints!H20)*IF(Touchpoints!R20="",N(Touchpoints!M20),N(Touchpoints!R20))/MAX(1,N(Touchpoints!J20)-N(Touchpoints!I20)+1),0)+IF(AND(1&gt;=N(Touchpoints!J20)+1,1&lt;=N(Touchpoints!J20)+2),N(Touchpoints!H20)*Parámetros!$B$10*(IF(Touchpoints!S20="",N(Touchpoints!N20),N(Touchpoints!S20))+IF(Touchpoints!T20="",N(Touchpoints!O20),N(Touchpoints!T20)))/2,0),0))</f>
        <v>0</v>
      </c>
      <c r="D49" s="35" t="n">
        <f aca="false">IF(Touchpoints!B20="",0,IFERROR(IF(AND(2&gt;=MAX(1,N(Touchpoints!I20)-2),2&lt;=N(Touchpoints!I20)-1,N(Touchpoints!I20)&gt;=2),IF(Touchpoints!Q20="",N(Touchpoints!L20),N(Touchpoints!Q20))/2,0)+IF(AND(2=1,N(Touchpoints!I20)=1),IF(Touchpoints!Q20="",N(Touchpoints!L20),N(Touchpoints!Q20)),0)+IF(AND(2&gt;=N(Touchpoints!I20),2&lt;=N(Touchpoints!J20)),N(Touchpoints!H20)*IF(Touchpoints!R20="",N(Touchpoints!M20),N(Touchpoints!R20))/MAX(1,N(Touchpoints!J20)-N(Touchpoints!I20)+1),0)+IF(AND(2&gt;=N(Touchpoints!J20)+1,2&lt;=N(Touchpoints!J20)+2),N(Touchpoints!H20)*Parámetros!$B$10*(IF(Touchpoints!S20="",N(Touchpoints!N20),N(Touchpoints!S20))+IF(Touchpoints!T20="",N(Touchpoints!O20),N(Touchpoints!T20)))/2,0),0))</f>
        <v>0</v>
      </c>
      <c r="E49" s="35" t="n">
        <f aca="false">IF(Touchpoints!B20="",0,IFERROR(IF(AND(3&gt;=MAX(1,N(Touchpoints!I20)-2),3&lt;=N(Touchpoints!I20)-1,N(Touchpoints!I20)&gt;=2),IF(Touchpoints!Q20="",N(Touchpoints!L20),N(Touchpoints!Q20))/2,0)+IF(AND(3=1,N(Touchpoints!I20)=1),IF(Touchpoints!Q20="",N(Touchpoints!L20),N(Touchpoints!Q20)),0)+IF(AND(3&gt;=N(Touchpoints!I20),3&lt;=N(Touchpoints!J20)),N(Touchpoints!H20)*IF(Touchpoints!R20="",N(Touchpoints!M20),N(Touchpoints!R20))/MAX(1,N(Touchpoints!J20)-N(Touchpoints!I20)+1),0)+IF(AND(3&gt;=N(Touchpoints!J20)+1,3&lt;=N(Touchpoints!J20)+2),N(Touchpoints!H20)*Parámetros!$B$10*(IF(Touchpoints!S20="",N(Touchpoints!N20),N(Touchpoints!S20))+IF(Touchpoints!T20="",N(Touchpoints!O20),N(Touchpoints!T20)))/2,0),0))</f>
        <v>0</v>
      </c>
      <c r="F49" s="35" t="n">
        <f aca="false">IF(Touchpoints!B20="",0,IFERROR(IF(AND(4&gt;=MAX(1,N(Touchpoints!I20)-2),4&lt;=N(Touchpoints!I20)-1,N(Touchpoints!I20)&gt;=2),IF(Touchpoints!Q20="",N(Touchpoints!L20),N(Touchpoints!Q20))/2,0)+IF(AND(4=1,N(Touchpoints!I20)=1),IF(Touchpoints!Q20="",N(Touchpoints!L20),N(Touchpoints!Q20)),0)+IF(AND(4&gt;=N(Touchpoints!I20),4&lt;=N(Touchpoints!J20)),N(Touchpoints!H20)*IF(Touchpoints!R20="",N(Touchpoints!M20),N(Touchpoints!R20))/MAX(1,N(Touchpoints!J20)-N(Touchpoints!I20)+1),0)+IF(AND(4&gt;=N(Touchpoints!J20)+1,4&lt;=N(Touchpoints!J20)+2),N(Touchpoints!H20)*Parámetros!$B$10*(IF(Touchpoints!S20="",N(Touchpoints!N20),N(Touchpoints!S20))+IF(Touchpoints!T20="",N(Touchpoints!O20),N(Touchpoints!T20)))/2,0),0))</f>
        <v>0</v>
      </c>
      <c r="G49" s="35" t="n">
        <f aca="false">IF(Touchpoints!B20="",0,IFERROR(IF(AND(5&gt;=MAX(1,N(Touchpoints!I20)-2),5&lt;=N(Touchpoints!I20)-1,N(Touchpoints!I20)&gt;=2),IF(Touchpoints!Q20="",N(Touchpoints!L20),N(Touchpoints!Q20))/2,0)+IF(AND(5=1,N(Touchpoints!I20)=1),IF(Touchpoints!Q20="",N(Touchpoints!L20),N(Touchpoints!Q20)),0)+IF(AND(5&gt;=N(Touchpoints!I20),5&lt;=N(Touchpoints!J20)),N(Touchpoints!H20)*IF(Touchpoints!R20="",N(Touchpoints!M20),N(Touchpoints!R20))/MAX(1,N(Touchpoints!J20)-N(Touchpoints!I20)+1),0)+IF(AND(5&gt;=N(Touchpoints!J20)+1,5&lt;=N(Touchpoints!J20)+2),N(Touchpoints!H20)*Parámetros!$B$10*(IF(Touchpoints!S20="",N(Touchpoints!N20),N(Touchpoints!S20))+IF(Touchpoints!T20="",N(Touchpoints!O20),N(Touchpoints!T20)))/2,0),0))</f>
        <v>0</v>
      </c>
      <c r="H49" s="35" t="n">
        <f aca="false">IF(Touchpoints!B20="",0,IFERROR(IF(AND(6&gt;=MAX(1,N(Touchpoints!I20)-2),6&lt;=N(Touchpoints!I20)-1,N(Touchpoints!I20)&gt;=2),IF(Touchpoints!Q20="",N(Touchpoints!L20),N(Touchpoints!Q20))/2,0)+IF(AND(6=1,N(Touchpoints!I20)=1),IF(Touchpoints!Q20="",N(Touchpoints!L20),N(Touchpoints!Q20)),0)+IF(AND(6&gt;=N(Touchpoints!I20),6&lt;=N(Touchpoints!J20)),N(Touchpoints!H20)*IF(Touchpoints!R20="",N(Touchpoints!M20),N(Touchpoints!R20))/MAX(1,N(Touchpoints!J20)-N(Touchpoints!I20)+1),0)+IF(AND(6&gt;=N(Touchpoints!J20)+1,6&lt;=N(Touchpoints!J20)+2),N(Touchpoints!H20)*Parámetros!$B$10*(IF(Touchpoints!S20="",N(Touchpoints!N20),N(Touchpoints!S20))+IF(Touchpoints!T20="",N(Touchpoints!O20),N(Touchpoints!T20)))/2,0),0))</f>
        <v>0</v>
      </c>
      <c r="I49" s="35" t="n">
        <f aca="false">IF(Touchpoints!B20="",0,IFERROR(IF(AND(7&gt;=MAX(1,N(Touchpoints!I20)-2),7&lt;=N(Touchpoints!I20)-1,N(Touchpoints!I20)&gt;=2),IF(Touchpoints!Q20="",N(Touchpoints!L20),N(Touchpoints!Q20))/2,0)+IF(AND(7=1,N(Touchpoints!I20)=1),IF(Touchpoints!Q20="",N(Touchpoints!L20),N(Touchpoints!Q20)),0)+IF(AND(7&gt;=N(Touchpoints!I20),7&lt;=N(Touchpoints!J20)),N(Touchpoints!H20)*IF(Touchpoints!R20="",N(Touchpoints!M20),N(Touchpoints!R20))/MAX(1,N(Touchpoints!J20)-N(Touchpoints!I20)+1),0)+IF(AND(7&gt;=N(Touchpoints!J20)+1,7&lt;=N(Touchpoints!J20)+2),N(Touchpoints!H20)*Parámetros!$B$10*(IF(Touchpoints!S20="",N(Touchpoints!N20),N(Touchpoints!S20))+IF(Touchpoints!T20="",N(Touchpoints!O20),N(Touchpoints!T20)))/2,0),0))</f>
        <v>0</v>
      </c>
      <c r="J49" s="35" t="n">
        <f aca="false">IF(Touchpoints!B20="",0,IFERROR(IF(AND(8&gt;=MAX(1,N(Touchpoints!I20)-2),8&lt;=N(Touchpoints!I20)-1,N(Touchpoints!I20)&gt;=2),IF(Touchpoints!Q20="",N(Touchpoints!L20),N(Touchpoints!Q20))/2,0)+IF(AND(8=1,N(Touchpoints!I20)=1),IF(Touchpoints!Q20="",N(Touchpoints!L20),N(Touchpoints!Q20)),0)+IF(AND(8&gt;=N(Touchpoints!I20),8&lt;=N(Touchpoints!J20)),N(Touchpoints!H20)*IF(Touchpoints!R20="",N(Touchpoints!M20),N(Touchpoints!R20))/MAX(1,N(Touchpoints!J20)-N(Touchpoints!I20)+1),0)+IF(AND(8&gt;=N(Touchpoints!J20)+1,8&lt;=N(Touchpoints!J20)+2),N(Touchpoints!H20)*Parámetros!$B$10*(IF(Touchpoints!S20="",N(Touchpoints!N20),N(Touchpoints!S20))+IF(Touchpoints!T20="",N(Touchpoints!O20),N(Touchpoints!T20)))/2,0),0))</f>
        <v>0</v>
      </c>
      <c r="K49" s="35" t="n">
        <f aca="false">IF(Touchpoints!B20="",0,IFERROR(IF(AND(9&gt;=MAX(1,N(Touchpoints!I20)-2),9&lt;=N(Touchpoints!I20)-1,N(Touchpoints!I20)&gt;=2),IF(Touchpoints!Q20="",N(Touchpoints!L20),N(Touchpoints!Q20))/2,0)+IF(AND(9=1,N(Touchpoints!I20)=1),IF(Touchpoints!Q20="",N(Touchpoints!L20),N(Touchpoints!Q20)),0)+IF(AND(9&gt;=N(Touchpoints!I20),9&lt;=N(Touchpoints!J20)),N(Touchpoints!H20)*IF(Touchpoints!R20="",N(Touchpoints!M20),N(Touchpoints!R20))/MAX(1,N(Touchpoints!J20)-N(Touchpoints!I20)+1),0)+IF(AND(9&gt;=N(Touchpoints!J20)+1,9&lt;=N(Touchpoints!J20)+2),N(Touchpoints!H20)*Parámetros!$B$10*(IF(Touchpoints!S20="",N(Touchpoints!N20),N(Touchpoints!S20))+IF(Touchpoints!T20="",N(Touchpoints!O20),N(Touchpoints!T20)))/2,0),0))</f>
        <v>0</v>
      </c>
      <c r="L49" s="35" t="n">
        <f aca="false">IF(Touchpoints!B20="",0,IFERROR(IF(AND(10&gt;=MAX(1,N(Touchpoints!I20)-2),10&lt;=N(Touchpoints!I20)-1,N(Touchpoints!I20)&gt;=2),IF(Touchpoints!Q20="",N(Touchpoints!L20),N(Touchpoints!Q20))/2,0)+IF(AND(10=1,N(Touchpoints!I20)=1),IF(Touchpoints!Q20="",N(Touchpoints!L20),N(Touchpoints!Q20)),0)+IF(AND(10&gt;=N(Touchpoints!I20),10&lt;=N(Touchpoints!J20)),N(Touchpoints!H20)*IF(Touchpoints!R20="",N(Touchpoints!M20),N(Touchpoints!R20))/MAX(1,N(Touchpoints!J20)-N(Touchpoints!I20)+1),0)+IF(AND(10&gt;=N(Touchpoints!J20)+1,10&lt;=N(Touchpoints!J20)+2),N(Touchpoints!H20)*Parámetros!$B$10*(IF(Touchpoints!S20="",N(Touchpoints!N20),N(Touchpoints!S20))+IF(Touchpoints!T20="",N(Touchpoints!O20),N(Touchpoints!T20)))/2,0),0))</f>
        <v>0</v>
      </c>
      <c r="M49" s="35" t="n">
        <f aca="false">IF(Touchpoints!B20="",0,IFERROR(IF(AND(11&gt;=MAX(1,N(Touchpoints!I20)-2),11&lt;=N(Touchpoints!I20)-1,N(Touchpoints!I20)&gt;=2),IF(Touchpoints!Q20="",N(Touchpoints!L20),N(Touchpoints!Q20))/2,0)+IF(AND(11=1,N(Touchpoints!I20)=1),IF(Touchpoints!Q20="",N(Touchpoints!L20),N(Touchpoints!Q20)),0)+IF(AND(11&gt;=N(Touchpoints!I20),11&lt;=N(Touchpoints!J20)),N(Touchpoints!H20)*IF(Touchpoints!R20="",N(Touchpoints!M20),N(Touchpoints!R20))/MAX(1,N(Touchpoints!J20)-N(Touchpoints!I20)+1),0)+IF(AND(11&gt;=N(Touchpoints!J20)+1,11&lt;=N(Touchpoints!J20)+2),N(Touchpoints!H20)*Parámetros!$B$10*(IF(Touchpoints!S20="",N(Touchpoints!N20),N(Touchpoints!S20))+IF(Touchpoints!T20="",N(Touchpoints!O20),N(Touchpoints!T20)))/2,0),0))</f>
        <v>0</v>
      </c>
      <c r="N49" s="35" t="n">
        <f aca="false">IF(Touchpoints!B20="",0,IFERROR(IF(AND(12&gt;=MAX(1,N(Touchpoints!I20)-2),12&lt;=N(Touchpoints!I20)-1,N(Touchpoints!I20)&gt;=2),IF(Touchpoints!Q20="",N(Touchpoints!L20),N(Touchpoints!Q20))/2,0)+IF(AND(12=1,N(Touchpoints!I20)=1),IF(Touchpoints!Q20="",N(Touchpoints!L20),N(Touchpoints!Q20)),0)+IF(AND(12&gt;=N(Touchpoints!I20),12&lt;=N(Touchpoints!J20)),N(Touchpoints!H20)*IF(Touchpoints!R20="",N(Touchpoints!M20),N(Touchpoints!R20))/MAX(1,N(Touchpoints!J20)-N(Touchpoints!I20)+1),0)+IF(AND(12&gt;=N(Touchpoints!J20)+1,12&lt;=N(Touchpoints!J20)+2),N(Touchpoints!H20)*Parámetros!$B$10*(IF(Touchpoints!S20="",N(Touchpoints!N20),N(Touchpoints!S20))+IF(Touchpoints!T20="",N(Touchpoints!O20),N(Touchpoints!T20)))/2,0),0))</f>
        <v>0</v>
      </c>
      <c r="O49" s="35" t="n">
        <f aca="false">IF(Touchpoints!B20="",0,IFERROR(IF(AND(13&gt;=MAX(1,N(Touchpoints!I20)-2),13&lt;=N(Touchpoints!I20)-1,N(Touchpoints!I20)&gt;=2),IF(Touchpoints!Q20="",N(Touchpoints!L20),N(Touchpoints!Q20))/2,0)+IF(AND(13=1,N(Touchpoints!I20)=1),IF(Touchpoints!Q20="",N(Touchpoints!L20),N(Touchpoints!Q20)),0)+IF(AND(13&gt;=N(Touchpoints!I20),13&lt;=N(Touchpoints!J20)),N(Touchpoints!H20)*IF(Touchpoints!R20="",N(Touchpoints!M20),N(Touchpoints!R20))/MAX(1,N(Touchpoints!J20)-N(Touchpoints!I20)+1),0)+IF(AND(13&gt;=N(Touchpoints!J20)+1,13&lt;=N(Touchpoints!J20)+2),N(Touchpoints!H20)*Parámetros!$B$10*(IF(Touchpoints!S20="",N(Touchpoints!N20),N(Touchpoints!S20))+IF(Touchpoints!T20="",N(Touchpoints!O20),N(Touchpoints!T20)))/2,0),0))</f>
        <v>0</v>
      </c>
      <c r="P49" s="35" t="n">
        <f aca="false">IF(Touchpoints!B20="",0,IFERROR(IF(AND(14&gt;=MAX(1,N(Touchpoints!I20)-2),14&lt;=N(Touchpoints!I20)-1,N(Touchpoints!I20)&gt;=2),IF(Touchpoints!Q20="",N(Touchpoints!L20),N(Touchpoints!Q20))/2,0)+IF(AND(14=1,N(Touchpoints!I20)=1),IF(Touchpoints!Q20="",N(Touchpoints!L20),N(Touchpoints!Q20)),0)+IF(AND(14&gt;=N(Touchpoints!I20),14&lt;=N(Touchpoints!J20)),N(Touchpoints!H20)*IF(Touchpoints!R20="",N(Touchpoints!M20),N(Touchpoints!R20))/MAX(1,N(Touchpoints!J20)-N(Touchpoints!I20)+1),0)+IF(AND(14&gt;=N(Touchpoints!J20)+1,14&lt;=N(Touchpoints!J20)+2),N(Touchpoints!H20)*Parámetros!$B$10*(IF(Touchpoints!S20="",N(Touchpoints!N20),N(Touchpoints!S20))+IF(Touchpoints!T20="",N(Touchpoints!O20),N(Touchpoints!T20)))/2,0),0))</f>
        <v>0</v>
      </c>
      <c r="Q49" s="35" t="n">
        <f aca="false">IF(Touchpoints!B20="",0,IFERROR(IF(AND(15&gt;=MAX(1,N(Touchpoints!I20)-2),15&lt;=N(Touchpoints!I20)-1,N(Touchpoints!I20)&gt;=2),IF(Touchpoints!Q20="",N(Touchpoints!L20),N(Touchpoints!Q20))/2,0)+IF(AND(15=1,N(Touchpoints!I20)=1),IF(Touchpoints!Q20="",N(Touchpoints!L20),N(Touchpoints!Q20)),0)+IF(AND(15&gt;=N(Touchpoints!I20),15&lt;=N(Touchpoints!J20)),N(Touchpoints!H20)*IF(Touchpoints!R20="",N(Touchpoints!M20),N(Touchpoints!R20))/MAX(1,N(Touchpoints!J20)-N(Touchpoints!I20)+1),0)+IF(AND(15&gt;=N(Touchpoints!J20)+1,15&lt;=N(Touchpoints!J20)+2),N(Touchpoints!H20)*Parámetros!$B$10*(IF(Touchpoints!S20="",N(Touchpoints!N20),N(Touchpoints!S20))+IF(Touchpoints!T20="",N(Touchpoints!O20),N(Touchpoints!T20)))/2,0),0))</f>
        <v>0</v>
      </c>
      <c r="R49" s="34" t="n">
        <f aca="false">SUM(C49:Q49)</f>
        <v>0</v>
      </c>
    </row>
    <row r="50" customFormat="false" ht="15" hidden="false" customHeight="false" outlineLevel="0" collapsed="false">
      <c r="A50" s="39" t="str">
        <f aca="false">IF(Touchpoints!A21="","",Touchpoints!A21)</f>
        <v>TP16</v>
      </c>
      <c r="B50" s="40" t="str">
        <f aca="false">IF(Touchpoints!B21="","",Touchpoints!B21)</f>
        <v/>
      </c>
      <c r="C50" s="35" t="n">
        <f aca="false">IF(Touchpoints!B21="",0,IFERROR(IF(AND(1&gt;=MAX(1,N(Touchpoints!I21)-2),1&lt;=N(Touchpoints!I21)-1,N(Touchpoints!I21)&gt;=2),IF(Touchpoints!Q21="",N(Touchpoints!L21),N(Touchpoints!Q21))/2,0)+IF(AND(1=1,N(Touchpoints!I21)=1),IF(Touchpoints!Q21="",N(Touchpoints!L21),N(Touchpoints!Q21)),0)+IF(AND(1&gt;=N(Touchpoints!I21),1&lt;=N(Touchpoints!J21)),N(Touchpoints!H21)*IF(Touchpoints!R21="",N(Touchpoints!M21),N(Touchpoints!R21))/MAX(1,N(Touchpoints!J21)-N(Touchpoints!I21)+1),0)+IF(AND(1&gt;=N(Touchpoints!J21)+1,1&lt;=N(Touchpoints!J21)+2),N(Touchpoints!H21)*Parámetros!$B$10*(IF(Touchpoints!S21="",N(Touchpoints!N21),N(Touchpoints!S21))+IF(Touchpoints!T21="",N(Touchpoints!O21),N(Touchpoints!T21)))/2,0),0))</f>
        <v>0</v>
      </c>
      <c r="D50" s="35" t="n">
        <f aca="false">IF(Touchpoints!B21="",0,IFERROR(IF(AND(2&gt;=MAX(1,N(Touchpoints!I21)-2),2&lt;=N(Touchpoints!I21)-1,N(Touchpoints!I21)&gt;=2),IF(Touchpoints!Q21="",N(Touchpoints!L21),N(Touchpoints!Q21))/2,0)+IF(AND(2=1,N(Touchpoints!I21)=1),IF(Touchpoints!Q21="",N(Touchpoints!L21),N(Touchpoints!Q21)),0)+IF(AND(2&gt;=N(Touchpoints!I21),2&lt;=N(Touchpoints!J21)),N(Touchpoints!H21)*IF(Touchpoints!R21="",N(Touchpoints!M21),N(Touchpoints!R21))/MAX(1,N(Touchpoints!J21)-N(Touchpoints!I21)+1),0)+IF(AND(2&gt;=N(Touchpoints!J21)+1,2&lt;=N(Touchpoints!J21)+2),N(Touchpoints!H21)*Parámetros!$B$10*(IF(Touchpoints!S21="",N(Touchpoints!N21),N(Touchpoints!S21))+IF(Touchpoints!T21="",N(Touchpoints!O21),N(Touchpoints!T21)))/2,0),0))</f>
        <v>0</v>
      </c>
      <c r="E50" s="35" t="n">
        <f aca="false">IF(Touchpoints!B21="",0,IFERROR(IF(AND(3&gt;=MAX(1,N(Touchpoints!I21)-2),3&lt;=N(Touchpoints!I21)-1,N(Touchpoints!I21)&gt;=2),IF(Touchpoints!Q21="",N(Touchpoints!L21),N(Touchpoints!Q21))/2,0)+IF(AND(3=1,N(Touchpoints!I21)=1),IF(Touchpoints!Q21="",N(Touchpoints!L21),N(Touchpoints!Q21)),0)+IF(AND(3&gt;=N(Touchpoints!I21),3&lt;=N(Touchpoints!J21)),N(Touchpoints!H21)*IF(Touchpoints!R21="",N(Touchpoints!M21),N(Touchpoints!R21))/MAX(1,N(Touchpoints!J21)-N(Touchpoints!I21)+1),0)+IF(AND(3&gt;=N(Touchpoints!J21)+1,3&lt;=N(Touchpoints!J21)+2),N(Touchpoints!H21)*Parámetros!$B$10*(IF(Touchpoints!S21="",N(Touchpoints!N21),N(Touchpoints!S21))+IF(Touchpoints!T21="",N(Touchpoints!O21),N(Touchpoints!T21)))/2,0),0))</f>
        <v>0</v>
      </c>
      <c r="F50" s="35" t="n">
        <f aca="false">IF(Touchpoints!B21="",0,IFERROR(IF(AND(4&gt;=MAX(1,N(Touchpoints!I21)-2),4&lt;=N(Touchpoints!I21)-1,N(Touchpoints!I21)&gt;=2),IF(Touchpoints!Q21="",N(Touchpoints!L21),N(Touchpoints!Q21))/2,0)+IF(AND(4=1,N(Touchpoints!I21)=1),IF(Touchpoints!Q21="",N(Touchpoints!L21),N(Touchpoints!Q21)),0)+IF(AND(4&gt;=N(Touchpoints!I21),4&lt;=N(Touchpoints!J21)),N(Touchpoints!H21)*IF(Touchpoints!R21="",N(Touchpoints!M21),N(Touchpoints!R21))/MAX(1,N(Touchpoints!J21)-N(Touchpoints!I21)+1),0)+IF(AND(4&gt;=N(Touchpoints!J21)+1,4&lt;=N(Touchpoints!J21)+2),N(Touchpoints!H21)*Parámetros!$B$10*(IF(Touchpoints!S21="",N(Touchpoints!N21),N(Touchpoints!S21))+IF(Touchpoints!T21="",N(Touchpoints!O21),N(Touchpoints!T21)))/2,0),0))</f>
        <v>0</v>
      </c>
      <c r="G50" s="35" t="n">
        <f aca="false">IF(Touchpoints!B21="",0,IFERROR(IF(AND(5&gt;=MAX(1,N(Touchpoints!I21)-2),5&lt;=N(Touchpoints!I21)-1,N(Touchpoints!I21)&gt;=2),IF(Touchpoints!Q21="",N(Touchpoints!L21),N(Touchpoints!Q21))/2,0)+IF(AND(5=1,N(Touchpoints!I21)=1),IF(Touchpoints!Q21="",N(Touchpoints!L21),N(Touchpoints!Q21)),0)+IF(AND(5&gt;=N(Touchpoints!I21),5&lt;=N(Touchpoints!J21)),N(Touchpoints!H21)*IF(Touchpoints!R21="",N(Touchpoints!M21),N(Touchpoints!R21))/MAX(1,N(Touchpoints!J21)-N(Touchpoints!I21)+1),0)+IF(AND(5&gt;=N(Touchpoints!J21)+1,5&lt;=N(Touchpoints!J21)+2),N(Touchpoints!H21)*Parámetros!$B$10*(IF(Touchpoints!S21="",N(Touchpoints!N21),N(Touchpoints!S21))+IF(Touchpoints!T21="",N(Touchpoints!O21),N(Touchpoints!T21)))/2,0),0))</f>
        <v>0</v>
      </c>
      <c r="H50" s="35" t="n">
        <f aca="false">IF(Touchpoints!B21="",0,IFERROR(IF(AND(6&gt;=MAX(1,N(Touchpoints!I21)-2),6&lt;=N(Touchpoints!I21)-1,N(Touchpoints!I21)&gt;=2),IF(Touchpoints!Q21="",N(Touchpoints!L21),N(Touchpoints!Q21))/2,0)+IF(AND(6=1,N(Touchpoints!I21)=1),IF(Touchpoints!Q21="",N(Touchpoints!L21),N(Touchpoints!Q21)),0)+IF(AND(6&gt;=N(Touchpoints!I21),6&lt;=N(Touchpoints!J21)),N(Touchpoints!H21)*IF(Touchpoints!R21="",N(Touchpoints!M21),N(Touchpoints!R21))/MAX(1,N(Touchpoints!J21)-N(Touchpoints!I21)+1),0)+IF(AND(6&gt;=N(Touchpoints!J21)+1,6&lt;=N(Touchpoints!J21)+2),N(Touchpoints!H21)*Parámetros!$B$10*(IF(Touchpoints!S21="",N(Touchpoints!N21),N(Touchpoints!S21))+IF(Touchpoints!T21="",N(Touchpoints!O21),N(Touchpoints!T21)))/2,0),0))</f>
        <v>0</v>
      </c>
      <c r="I50" s="35" t="n">
        <f aca="false">IF(Touchpoints!B21="",0,IFERROR(IF(AND(7&gt;=MAX(1,N(Touchpoints!I21)-2),7&lt;=N(Touchpoints!I21)-1,N(Touchpoints!I21)&gt;=2),IF(Touchpoints!Q21="",N(Touchpoints!L21),N(Touchpoints!Q21))/2,0)+IF(AND(7=1,N(Touchpoints!I21)=1),IF(Touchpoints!Q21="",N(Touchpoints!L21),N(Touchpoints!Q21)),0)+IF(AND(7&gt;=N(Touchpoints!I21),7&lt;=N(Touchpoints!J21)),N(Touchpoints!H21)*IF(Touchpoints!R21="",N(Touchpoints!M21),N(Touchpoints!R21))/MAX(1,N(Touchpoints!J21)-N(Touchpoints!I21)+1),0)+IF(AND(7&gt;=N(Touchpoints!J21)+1,7&lt;=N(Touchpoints!J21)+2),N(Touchpoints!H21)*Parámetros!$B$10*(IF(Touchpoints!S21="",N(Touchpoints!N21),N(Touchpoints!S21))+IF(Touchpoints!T21="",N(Touchpoints!O21),N(Touchpoints!T21)))/2,0),0))</f>
        <v>0</v>
      </c>
      <c r="J50" s="35" t="n">
        <f aca="false">IF(Touchpoints!B21="",0,IFERROR(IF(AND(8&gt;=MAX(1,N(Touchpoints!I21)-2),8&lt;=N(Touchpoints!I21)-1,N(Touchpoints!I21)&gt;=2),IF(Touchpoints!Q21="",N(Touchpoints!L21),N(Touchpoints!Q21))/2,0)+IF(AND(8=1,N(Touchpoints!I21)=1),IF(Touchpoints!Q21="",N(Touchpoints!L21),N(Touchpoints!Q21)),0)+IF(AND(8&gt;=N(Touchpoints!I21),8&lt;=N(Touchpoints!J21)),N(Touchpoints!H21)*IF(Touchpoints!R21="",N(Touchpoints!M21),N(Touchpoints!R21))/MAX(1,N(Touchpoints!J21)-N(Touchpoints!I21)+1),0)+IF(AND(8&gt;=N(Touchpoints!J21)+1,8&lt;=N(Touchpoints!J21)+2),N(Touchpoints!H21)*Parámetros!$B$10*(IF(Touchpoints!S21="",N(Touchpoints!N21),N(Touchpoints!S21))+IF(Touchpoints!T21="",N(Touchpoints!O21),N(Touchpoints!T21)))/2,0),0))</f>
        <v>0</v>
      </c>
      <c r="K50" s="35" t="n">
        <f aca="false">IF(Touchpoints!B21="",0,IFERROR(IF(AND(9&gt;=MAX(1,N(Touchpoints!I21)-2),9&lt;=N(Touchpoints!I21)-1,N(Touchpoints!I21)&gt;=2),IF(Touchpoints!Q21="",N(Touchpoints!L21),N(Touchpoints!Q21))/2,0)+IF(AND(9=1,N(Touchpoints!I21)=1),IF(Touchpoints!Q21="",N(Touchpoints!L21),N(Touchpoints!Q21)),0)+IF(AND(9&gt;=N(Touchpoints!I21),9&lt;=N(Touchpoints!J21)),N(Touchpoints!H21)*IF(Touchpoints!R21="",N(Touchpoints!M21),N(Touchpoints!R21))/MAX(1,N(Touchpoints!J21)-N(Touchpoints!I21)+1),0)+IF(AND(9&gt;=N(Touchpoints!J21)+1,9&lt;=N(Touchpoints!J21)+2),N(Touchpoints!H21)*Parámetros!$B$10*(IF(Touchpoints!S21="",N(Touchpoints!N21),N(Touchpoints!S21))+IF(Touchpoints!T21="",N(Touchpoints!O21),N(Touchpoints!T21)))/2,0),0))</f>
        <v>0</v>
      </c>
      <c r="L50" s="35" t="n">
        <f aca="false">IF(Touchpoints!B21="",0,IFERROR(IF(AND(10&gt;=MAX(1,N(Touchpoints!I21)-2),10&lt;=N(Touchpoints!I21)-1,N(Touchpoints!I21)&gt;=2),IF(Touchpoints!Q21="",N(Touchpoints!L21),N(Touchpoints!Q21))/2,0)+IF(AND(10=1,N(Touchpoints!I21)=1),IF(Touchpoints!Q21="",N(Touchpoints!L21),N(Touchpoints!Q21)),0)+IF(AND(10&gt;=N(Touchpoints!I21),10&lt;=N(Touchpoints!J21)),N(Touchpoints!H21)*IF(Touchpoints!R21="",N(Touchpoints!M21),N(Touchpoints!R21))/MAX(1,N(Touchpoints!J21)-N(Touchpoints!I21)+1),0)+IF(AND(10&gt;=N(Touchpoints!J21)+1,10&lt;=N(Touchpoints!J21)+2),N(Touchpoints!H21)*Parámetros!$B$10*(IF(Touchpoints!S21="",N(Touchpoints!N21),N(Touchpoints!S21))+IF(Touchpoints!T21="",N(Touchpoints!O21),N(Touchpoints!T21)))/2,0),0))</f>
        <v>0</v>
      </c>
      <c r="M50" s="35" t="n">
        <f aca="false">IF(Touchpoints!B21="",0,IFERROR(IF(AND(11&gt;=MAX(1,N(Touchpoints!I21)-2),11&lt;=N(Touchpoints!I21)-1,N(Touchpoints!I21)&gt;=2),IF(Touchpoints!Q21="",N(Touchpoints!L21),N(Touchpoints!Q21))/2,0)+IF(AND(11=1,N(Touchpoints!I21)=1),IF(Touchpoints!Q21="",N(Touchpoints!L21),N(Touchpoints!Q21)),0)+IF(AND(11&gt;=N(Touchpoints!I21),11&lt;=N(Touchpoints!J21)),N(Touchpoints!H21)*IF(Touchpoints!R21="",N(Touchpoints!M21),N(Touchpoints!R21))/MAX(1,N(Touchpoints!J21)-N(Touchpoints!I21)+1),0)+IF(AND(11&gt;=N(Touchpoints!J21)+1,11&lt;=N(Touchpoints!J21)+2),N(Touchpoints!H21)*Parámetros!$B$10*(IF(Touchpoints!S21="",N(Touchpoints!N21),N(Touchpoints!S21))+IF(Touchpoints!T21="",N(Touchpoints!O21),N(Touchpoints!T21)))/2,0),0))</f>
        <v>0</v>
      </c>
      <c r="N50" s="35" t="n">
        <f aca="false">IF(Touchpoints!B21="",0,IFERROR(IF(AND(12&gt;=MAX(1,N(Touchpoints!I21)-2),12&lt;=N(Touchpoints!I21)-1,N(Touchpoints!I21)&gt;=2),IF(Touchpoints!Q21="",N(Touchpoints!L21),N(Touchpoints!Q21))/2,0)+IF(AND(12=1,N(Touchpoints!I21)=1),IF(Touchpoints!Q21="",N(Touchpoints!L21),N(Touchpoints!Q21)),0)+IF(AND(12&gt;=N(Touchpoints!I21),12&lt;=N(Touchpoints!J21)),N(Touchpoints!H21)*IF(Touchpoints!R21="",N(Touchpoints!M21),N(Touchpoints!R21))/MAX(1,N(Touchpoints!J21)-N(Touchpoints!I21)+1),0)+IF(AND(12&gt;=N(Touchpoints!J21)+1,12&lt;=N(Touchpoints!J21)+2),N(Touchpoints!H21)*Parámetros!$B$10*(IF(Touchpoints!S21="",N(Touchpoints!N21),N(Touchpoints!S21))+IF(Touchpoints!T21="",N(Touchpoints!O21),N(Touchpoints!T21)))/2,0),0))</f>
        <v>0</v>
      </c>
      <c r="O50" s="35" t="n">
        <f aca="false">IF(Touchpoints!B21="",0,IFERROR(IF(AND(13&gt;=MAX(1,N(Touchpoints!I21)-2),13&lt;=N(Touchpoints!I21)-1,N(Touchpoints!I21)&gt;=2),IF(Touchpoints!Q21="",N(Touchpoints!L21),N(Touchpoints!Q21))/2,0)+IF(AND(13=1,N(Touchpoints!I21)=1),IF(Touchpoints!Q21="",N(Touchpoints!L21),N(Touchpoints!Q21)),0)+IF(AND(13&gt;=N(Touchpoints!I21),13&lt;=N(Touchpoints!J21)),N(Touchpoints!H21)*IF(Touchpoints!R21="",N(Touchpoints!M21),N(Touchpoints!R21))/MAX(1,N(Touchpoints!J21)-N(Touchpoints!I21)+1),0)+IF(AND(13&gt;=N(Touchpoints!J21)+1,13&lt;=N(Touchpoints!J21)+2),N(Touchpoints!H21)*Parámetros!$B$10*(IF(Touchpoints!S21="",N(Touchpoints!N21),N(Touchpoints!S21))+IF(Touchpoints!T21="",N(Touchpoints!O21),N(Touchpoints!T21)))/2,0),0))</f>
        <v>0</v>
      </c>
      <c r="P50" s="35" t="n">
        <f aca="false">IF(Touchpoints!B21="",0,IFERROR(IF(AND(14&gt;=MAX(1,N(Touchpoints!I21)-2),14&lt;=N(Touchpoints!I21)-1,N(Touchpoints!I21)&gt;=2),IF(Touchpoints!Q21="",N(Touchpoints!L21),N(Touchpoints!Q21))/2,0)+IF(AND(14=1,N(Touchpoints!I21)=1),IF(Touchpoints!Q21="",N(Touchpoints!L21),N(Touchpoints!Q21)),0)+IF(AND(14&gt;=N(Touchpoints!I21),14&lt;=N(Touchpoints!J21)),N(Touchpoints!H21)*IF(Touchpoints!R21="",N(Touchpoints!M21),N(Touchpoints!R21))/MAX(1,N(Touchpoints!J21)-N(Touchpoints!I21)+1),0)+IF(AND(14&gt;=N(Touchpoints!J21)+1,14&lt;=N(Touchpoints!J21)+2),N(Touchpoints!H21)*Parámetros!$B$10*(IF(Touchpoints!S21="",N(Touchpoints!N21),N(Touchpoints!S21))+IF(Touchpoints!T21="",N(Touchpoints!O21),N(Touchpoints!T21)))/2,0),0))</f>
        <v>0</v>
      </c>
      <c r="Q50" s="35" t="n">
        <f aca="false">IF(Touchpoints!B21="",0,IFERROR(IF(AND(15&gt;=MAX(1,N(Touchpoints!I21)-2),15&lt;=N(Touchpoints!I21)-1,N(Touchpoints!I21)&gt;=2),IF(Touchpoints!Q21="",N(Touchpoints!L21),N(Touchpoints!Q21))/2,0)+IF(AND(15=1,N(Touchpoints!I21)=1),IF(Touchpoints!Q21="",N(Touchpoints!L21),N(Touchpoints!Q21)),0)+IF(AND(15&gt;=N(Touchpoints!I21),15&lt;=N(Touchpoints!J21)),N(Touchpoints!H21)*IF(Touchpoints!R21="",N(Touchpoints!M21),N(Touchpoints!R21))/MAX(1,N(Touchpoints!J21)-N(Touchpoints!I21)+1),0)+IF(AND(15&gt;=N(Touchpoints!J21)+1,15&lt;=N(Touchpoints!J21)+2),N(Touchpoints!H21)*Parámetros!$B$10*(IF(Touchpoints!S21="",N(Touchpoints!N21),N(Touchpoints!S21))+IF(Touchpoints!T21="",N(Touchpoints!O21),N(Touchpoints!T21)))/2,0),0))</f>
        <v>0</v>
      </c>
      <c r="R50" s="34" t="n">
        <f aca="false">SUM(C50:Q50)</f>
        <v>0</v>
      </c>
    </row>
    <row r="51" customFormat="false" ht="15" hidden="false" customHeight="false" outlineLevel="0" collapsed="false">
      <c r="A51" s="39" t="str">
        <f aca="false">IF(Touchpoints!A22="","",Touchpoints!A22)</f>
        <v>TP17</v>
      </c>
      <c r="B51" s="40" t="str">
        <f aca="false">IF(Touchpoints!B22="","",Touchpoints!B22)</f>
        <v/>
      </c>
      <c r="C51" s="35" t="n">
        <f aca="false">IF(Touchpoints!B22="",0,IFERROR(IF(AND(1&gt;=MAX(1,N(Touchpoints!I22)-2),1&lt;=N(Touchpoints!I22)-1,N(Touchpoints!I22)&gt;=2),IF(Touchpoints!Q22="",N(Touchpoints!L22),N(Touchpoints!Q22))/2,0)+IF(AND(1=1,N(Touchpoints!I22)=1),IF(Touchpoints!Q22="",N(Touchpoints!L22),N(Touchpoints!Q22)),0)+IF(AND(1&gt;=N(Touchpoints!I22),1&lt;=N(Touchpoints!J22)),N(Touchpoints!H22)*IF(Touchpoints!R22="",N(Touchpoints!M22),N(Touchpoints!R22))/MAX(1,N(Touchpoints!J22)-N(Touchpoints!I22)+1),0)+IF(AND(1&gt;=N(Touchpoints!J22)+1,1&lt;=N(Touchpoints!J22)+2),N(Touchpoints!H22)*Parámetros!$B$10*(IF(Touchpoints!S22="",N(Touchpoints!N22),N(Touchpoints!S22))+IF(Touchpoints!T22="",N(Touchpoints!O22),N(Touchpoints!T22)))/2,0),0))</f>
        <v>0</v>
      </c>
      <c r="D51" s="35" t="n">
        <f aca="false">IF(Touchpoints!B22="",0,IFERROR(IF(AND(2&gt;=MAX(1,N(Touchpoints!I22)-2),2&lt;=N(Touchpoints!I22)-1,N(Touchpoints!I22)&gt;=2),IF(Touchpoints!Q22="",N(Touchpoints!L22),N(Touchpoints!Q22))/2,0)+IF(AND(2=1,N(Touchpoints!I22)=1),IF(Touchpoints!Q22="",N(Touchpoints!L22),N(Touchpoints!Q22)),0)+IF(AND(2&gt;=N(Touchpoints!I22),2&lt;=N(Touchpoints!J22)),N(Touchpoints!H22)*IF(Touchpoints!R22="",N(Touchpoints!M22),N(Touchpoints!R22))/MAX(1,N(Touchpoints!J22)-N(Touchpoints!I22)+1),0)+IF(AND(2&gt;=N(Touchpoints!J22)+1,2&lt;=N(Touchpoints!J22)+2),N(Touchpoints!H22)*Parámetros!$B$10*(IF(Touchpoints!S22="",N(Touchpoints!N22),N(Touchpoints!S22))+IF(Touchpoints!T22="",N(Touchpoints!O22),N(Touchpoints!T22)))/2,0),0))</f>
        <v>0</v>
      </c>
      <c r="E51" s="35" t="n">
        <f aca="false">IF(Touchpoints!B22="",0,IFERROR(IF(AND(3&gt;=MAX(1,N(Touchpoints!I22)-2),3&lt;=N(Touchpoints!I22)-1,N(Touchpoints!I22)&gt;=2),IF(Touchpoints!Q22="",N(Touchpoints!L22),N(Touchpoints!Q22))/2,0)+IF(AND(3=1,N(Touchpoints!I22)=1),IF(Touchpoints!Q22="",N(Touchpoints!L22),N(Touchpoints!Q22)),0)+IF(AND(3&gt;=N(Touchpoints!I22),3&lt;=N(Touchpoints!J22)),N(Touchpoints!H22)*IF(Touchpoints!R22="",N(Touchpoints!M22),N(Touchpoints!R22))/MAX(1,N(Touchpoints!J22)-N(Touchpoints!I22)+1),0)+IF(AND(3&gt;=N(Touchpoints!J22)+1,3&lt;=N(Touchpoints!J22)+2),N(Touchpoints!H22)*Parámetros!$B$10*(IF(Touchpoints!S22="",N(Touchpoints!N22),N(Touchpoints!S22))+IF(Touchpoints!T22="",N(Touchpoints!O22),N(Touchpoints!T22)))/2,0),0))</f>
        <v>0</v>
      </c>
      <c r="F51" s="35" t="n">
        <f aca="false">IF(Touchpoints!B22="",0,IFERROR(IF(AND(4&gt;=MAX(1,N(Touchpoints!I22)-2),4&lt;=N(Touchpoints!I22)-1,N(Touchpoints!I22)&gt;=2),IF(Touchpoints!Q22="",N(Touchpoints!L22),N(Touchpoints!Q22))/2,0)+IF(AND(4=1,N(Touchpoints!I22)=1),IF(Touchpoints!Q22="",N(Touchpoints!L22),N(Touchpoints!Q22)),0)+IF(AND(4&gt;=N(Touchpoints!I22),4&lt;=N(Touchpoints!J22)),N(Touchpoints!H22)*IF(Touchpoints!R22="",N(Touchpoints!M22),N(Touchpoints!R22))/MAX(1,N(Touchpoints!J22)-N(Touchpoints!I22)+1),0)+IF(AND(4&gt;=N(Touchpoints!J22)+1,4&lt;=N(Touchpoints!J22)+2),N(Touchpoints!H22)*Parámetros!$B$10*(IF(Touchpoints!S22="",N(Touchpoints!N22),N(Touchpoints!S22))+IF(Touchpoints!T22="",N(Touchpoints!O22),N(Touchpoints!T22)))/2,0),0))</f>
        <v>0</v>
      </c>
      <c r="G51" s="35" t="n">
        <f aca="false">IF(Touchpoints!B22="",0,IFERROR(IF(AND(5&gt;=MAX(1,N(Touchpoints!I22)-2),5&lt;=N(Touchpoints!I22)-1,N(Touchpoints!I22)&gt;=2),IF(Touchpoints!Q22="",N(Touchpoints!L22),N(Touchpoints!Q22))/2,0)+IF(AND(5=1,N(Touchpoints!I22)=1),IF(Touchpoints!Q22="",N(Touchpoints!L22),N(Touchpoints!Q22)),0)+IF(AND(5&gt;=N(Touchpoints!I22),5&lt;=N(Touchpoints!J22)),N(Touchpoints!H22)*IF(Touchpoints!R22="",N(Touchpoints!M22),N(Touchpoints!R22))/MAX(1,N(Touchpoints!J22)-N(Touchpoints!I22)+1),0)+IF(AND(5&gt;=N(Touchpoints!J22)+1,5&lt;=N(Touchpoints!J22)+2),N(Touchpoints!H22)*Parámetros!$B$10*(IF(Touchpoints!S22="",N(Touchpoints!N22),N(Touchpoints!S22))+IF(Touchpoints!T22="",N(Touchpoints!O22),N(Touchpoints!T22)))/2,0),0))</f>
        <v>0</v>
      </c>
      <c r="H51" s="35" t="n">
        <f aca="false">IF(Touchpoints!B22="",0,IFERROR(IF(AND(6&gt;=MAX(1,N(Touchpoints!I22)-2),6&lt;=N(Touchpoints!I22)-1,N(Touchpoints!I22)&gt;=2),IF(Touchpoints!Q22="",N(Touchpoints!L22),N(Touchpoints!Q22))/2,0)+IF(AND(6=1,N(Touchpoints!I22)=1),IF(Touchpoints!Q22="",N(Touchpoints!L22),N(Touchpoints!Q22)),0)+IF(AND(6&gt;=N(Touchpoints!I22),6&lt;=N(Touchpoints!J22)),N(Touchpoints!H22)*IF(Touchpoints!R22="",N(Touchpoints!M22),N(Touchpoints!R22))/MAX(1,N(Touchpoints!J22)-N(Touchpoints!I22)+1),0)+IF(AND(6&gt;=N(Touchpoints!J22)+1,6&lt;=N(Touchpoints!J22)+2),N(Touchpoints!H22)*Parámetros!$B$10*(IF(Touchpoints!S22="",N(Touchpoints!N22),N(Touchpoints!S22))+IF(Touchpoints!T22="",N(Touchpoints!O22),N(Touchpoints!T22)))/2,0),0))</f>
        <v>0</v>
      </c>
      <c r="I51" s="35" t="n">
        <f aca="false">IF(Touchpoints!B22="",0,IFERROR(IF(AND(7&gt;=MAX(1,N(Touchpoints!I22)-2),7&lt;=N(Touchpoints!I22)-1,N(Touchpoints!I22)&gt;=2),IF(Touchpoints!Q22="",N(Touchpoints!L22),N(Touchpoints!Q22))/2,0)+IF(AND(7=1,N(Touchpoints!I22)=1),IF(Touchpoints!Q22="",N(Touchpoints!L22),N(Touchpoints!Q22)),0)+IF(AND(7&gt;=N(Touchpoints!I22),7&lt;=N(Touchpoints!J22)),N(Touchpoints!H22)*IF(Touchpoints!R22="",N(Touchpoints!M22),N(Touchpoints!R22))/MAX(1,N(Touchpoints!J22)-N(Touchpoints!I22)+1),0)+IF(AND(7&gt;=N(Touchpoints!J22)+1,7&lt;=N(Touchpoints!J22)+2),N(Touchpoints!H22)*Parámetros!$B$10*(IF(Touchpoints!S22="",N(Touchpoints!N22),N(Touchpoints!S22))+IF(Touchpoints!T22="",N(Touchpoints!O22),N(Touchpoints!T22)))/2,0),0))</f>
        <v>0</v>
      </c>
      <c r="J51" s="35" t="n">
        <f aca="false">IF(Touchpoints!B22="",0,IFERROR(IF(AND(8&gt;=MAX(1,N(Touchpoints!I22)-2),8&lt;=N(Touchpoints!I22)-1,N(Touchpoints!I22)&gt;=2),IF(Touchpoints!Q22="",N(Touchpoints!L22),N(Touchpoints!Q22))/2,0)+IF(AND(8=1,N(Touchpoints!I22)=1),IF(Touchpoints!Q22="",N(Touchpoints!L22),N(Touchpoints!Q22)),0)+IF(AND(8&gt;=N(Touchpoints!I22),8&lt;=N(Touchpoints!J22)),N(Touchpoints!H22)*IF(Touchpoints!R22="",N(Touchpoints!M22),N(Touchpoints!R22))/MAX(1,N(Touchpoints!J22)-N(Touchpoints!I22)+1),0)+IF(AND(8&gt;=N(Touchpoints!J22)+1,8&lt;=N(Touchpoints!J22)+2),N(Touchpoints!H22)*Parámetros!$B$10*(IF(Touchpoints!S22="",N(Touchpoints!N22),N(Touchpoints!S22))+IF(Touchpoints!T22="",N(Touchpoints!O22),N(Touchpoints!T22)))/2,0),0))</f>
        <v>0</v>
      </c>
      <c r="K51" s="35" t="n">
        <f aca="false">IF(Touchpoints!B22="",0,IFERROR(IF(AND(9&gt;=MAX(1,N(Touchpoints!I22)-2),9&lt;=N(Touchpoints!I22)-1,N(Touchpoints!I22)&gt;=2),IF(Touchpoints!Q22="",N(Touchpoints!L22),N(Touchpoints!Q22))/2,0)+IF(AND(9=1,N(Touchpoints!I22)=1),IF(Touchpoints!Q22="",N(Touchpoints!L22),N(Touchpoints!Q22)),0)+IF(AND(9&gt;=N(Touchpoints!I22),9&lt;=N(Touchpoints!J22)),N(Touchpoints!H22)*IF(Touchpoints!R22="",N(Touchpoints!M22),N(Touchpoints!R22))/MAX(1,N(Touchpoints!J22)-N(Touchpoints!I22)+1),0)+IF(AND(9&gt;=N(Touchpoints!J22)+1,9&lt;=N(Touchpoints!J22)+2),N(Touchpoints!H22)*Parámetros!$B$10*(IF(Touchpoints!S22="",N(Touchpoints!N22),N(Touchpoints!S22))+IF(Touchpoints!T22="",N(Touchpoints!O22),N(Touchpoints!T22)))/2,0),0))</f>
        <v>0</v>
      </c>
      <c r="L51" s="35" t="n">
        <f aca="false">IF(Touchpoints!B22="",0,IFERROR(IF(AND(10&gt;=MAX(1,N(Touchpoints!I22)-2),10&lt;=N(Touchpoints!I22)-1,N(Touchpoints!I22)&gt;=2),IF(Touchpoints!Q22="",N(Touchpoints!L22),N(Touchpoints!Q22))/2,0)+IF(AND(10=1,N(Touchpoints!I22)=1),IF(Touchpoints!Q22="",N(Touchpoints!L22),N(Touchpoints!Q22)),0)+IF(AND(10&gt;=N(Touchpoints!I22),10&lt;=N(Touchpoints!J22)),N(Touchpoints!H22)*IF(Touchpoints!R22="",N(Touchpoints!M22),N(Touchpoints!R22))/MAX(1,N(Touchpoints!J22)-N(Touchpoints!I22)+1),0)+IF(AND(10&gt;=N(Touchpoints!J22)+1,10&lt;=N(Touchpoints!J22)+2),N(Touchpoints!H22)*Parámetros!$B$10*(IF(Touchpoints!S22="",N(Touchpoints!N22),N(Touchpoints!S22))+IF(Touchpoints!T22="",N(Touchpoints!O22),N(Touchpoints!T22)))/2,0),0))</f>
        <v>0</v>
      </c>
      <c r="M51" s="35" t="n">
        <f aca="false">IF(Touchpoints!B22="",0,IFERROR(IF(AND(11&gt;=MAX(1,N(Touchpoints!I22)-2),11&lt;=N(Touchpoints!I22)-1,N(Touchpoints!I22)&gt;=2),IF(Touchpoints!Q22="",N(Touchpoints!L22),N(Touchpoints!Q22))/2,0)+IF(AND(11=1,N(Touchpoints!I22)=1),IF(Touchpoints!Q22="",N(Touchpoints!L22),N(Touchpoints!Q22)),0)+IF(AND(11&gt;=N(Touchpoints!I22),11&lt;=N(Touchpoints!J22)),N(Touchpoints!H22)*IF(Touchpoints!R22="",N(Touchpoints!M22),N(Touchpoints!R22))/MAX(1,N(Touchpoints!J22)-N(Touchpoints!I22)+1),0)+IF(AND(11&gt;=N(Touchpoints!J22)+1,11&lt;=N(Touchpoints!J22)+2),N(Touchpoints!H22)*Parámetros!$B$10*(IF(Touchpoints!S22="",N(Touchpoints!N22),N(Touchpoints!S22))+IF(Touchpoints!T22="",N(Touchpoints!O22),N(Touchpoints!T22)))/2,0),0))</f>
        <v>0</v>
      </c>
      <c r="N51" s="35" t="n">
        <f aca="false">IF(Touchpoints!B22="",0,IFERROR(IF(AND(12&gt;=MAX(1,N(Touchpoints!I22)-2),12&lt;=N(Touchpoints!I22)-1,N(Touchpoints!I22)&gt;=2),IF(Touchpoints!Q22="",N(Touchpoints!L22),N(Touchpoints!Q22))/2,0)+IF(AND(12=1,N(Touchpoints!I22)=1),IF(Touchpoints!Q22="",N(Touchpoints!L22),N(Touchpoints!Q22)),0)+IF(AND(12&gt;=N(Touchpoints!I22),12&lt;=N(Touchpoints!J22)),N(Touchpoints!H22)*IF(Touchpoints!R22="",N(Touchpoints!M22),N(Touchpoints!R22))/MAX(1,N(Touchpoints!J22)-N(Touchpoints!I22)+1),0)+IF(AND(12&gt;=N(Touchpoints!J22)+1,12&lt;=N(Touchpoints!J22)+2),N(Touchpoints!H22)*Parámetros!$B$10*(IF(Touchpoints!S22="",N(Touchpoints!N22),N(Touchpoints!S22))+IF(Touchpoints!T22="",N(Touchpoints!O22),N(Touchpoints!T22)))/2,0),0))</f>
        <v>0</v>
      </c>
      <c r="O51" s="35" t="n">
        <f aca="false">IF(Touchpoints!B22="",0,IFERROR(IF(AND(13&gt;=MAX(1,N(Touchpoints!I22)-2),13&lt;=N(Touchpoints!I22)-1,N(Touchpoints!I22)&gt;=2),IF(Touchpoints!Q22="",N(Touchpoints!L22),N(Touchpoints!Q22))/2,0)+IF(AND(13=1,N(Touchpoints!I22)=1),IF(Touchpoints!Q22="",N(Touchpoints!L22),N(Touchpoints!Q22)),0)+IF(AND(13&gt;=N(Touchpoints!I22),13&lt;=N(Touchpoints!J22)),N(Touchpoints!H22)*IF(Touchpoints!R22="",N(Touchpoints!M22),N(Touchpoints!R22))/MAX(1,N(Touchpoints!J22)-N(Touchpoints!I22)+1),0)+IF(AND(13&gt;=N(Touchpoints!J22)+1,13&lt;=N(Touchpoints!J22)+2),N(Touchpoints!H22)*Parámetros!$B$10*(IF(Touchpoints!S22="",N(Touchpoints!N22),N(Touchpoints!S22))+IF(Touchpoints!T22="",N(Touchpoints!O22),N(Touchpoints!T22)))/2,0),0))</f>
        <v>0</v>
      </c>
      <c r="P51" s="35" t="n">
        <f aca="false">IF(Touchpoints!B22="",0,IFERROR(IF(AND(14&gt;=MAX(1,N(Touchpoints!I22)-2),14&lt;=N(Touchpoints!I22)-1,N(Touchpoints!I22)&gt;=2),IF(Touchpoints!Q22="",N(Touchpoints!L22),N(Touchpoints!Q22))/2,0)+IF(AND(14=1,N(Touchpoints!I22)=1),IF(Touchpoints!Q22="",N(Touchpoints!L22),N(Touchpoints!Q22)),0)+IF(AND(14&gt;=N(Touchpoints!I22),14&lt;=N(Touchpoints!J22)),N(Touchpoints!H22)*IF(Touchpoints!R22="",N(Touchpoints!M22),N(Touchpoints!R22))/MAX(1,N(Touchpoints!J22)-N(Touchpoints!I22)+1),0)+IF(AND(14&gt;=N(Touchpoints!J22)+1,14&lt;=N(Touchpoints!J22)+2),N(Touchpoints!H22)*Parámetros!$B$10*(IF(Touchpoints!S22="",N(Touchpoints!N22),N(Touchpoints!S22))+IF(Touchpoints!T22="",N(Touchpoints!O22),N(Touchpoints!T22)))/2,0),0))</f>
        <v>0</v>
      </c>
      <c r="Q51" s="35" t="n">
        <f aca="false">IF(Touchpoints!B22="",0,IFERROR(IF(AND(15&gt;=MAX(1,N(Touchpoints!I22)-2),15&lt;=N(Touchpoints!I22)-1,N(Touchpoints!I22)&gt;=2),IF(Touchpoints!Q22="",N(Touchpoints!L22),N(Touchpoints!Q22))/2,0)+IF(AND(15=1,N(Touchpoints!I22)=1),IF(Touchpoints!Q22="",N(Touchpoints!L22),N(Touchpoints!Q22)),0)+IF(AND(15&gt;=N(Touchpoints!I22),15&lt;=N(Touchpoints!J22)),N(Touchpoints!H22)*IF(Touchpoints!R22="",N(Touchpoints!M22),N(Touchpoints!R22))/MAX(1,N(Touchpoints!J22)-N(Touchpoints!I22)+1),0)+IF(AND(15&gt;=N(Touchpoints!J22)+1,15&lt;=N(Touchpoints!J22)+2),N(Touchpoints!H22)*Parámetros!$B$10*(IF(Touchpoints!S22="",N(Touchpoints!N22),N(Touchpoints!S22))+IF(Touchpoints!T22="",N(Touchpoints!O22),N(Touchpoints!T22)))/2,0),0))</f>
        <v>0</v>
      </c>
      <c r="R51" s="34" t="n">
        <f aca="false">SUM(C51:Q51)</f>
        <v>0</v>
      </c>
    </row>
    <row r="52" customFormat="false" ht="15" hidden="false" customHeight="false" outlineLevel="0" collapsed="false">
      <c r="A52" s="39" t="str">
        <f aca="false">IF(Touchpoints!A23="","",Touchpoints!A23)</f>
        <v>TP18</v>
      </c>
      <c r="B52" s="40" t="str">
        <f aca="false">IF(Touchpoints!B23="","",Touchpoints!B23)</f>
        <v/>
      </c>
      <c r="C52" s="35" t="n">
        <f aca="false">IF(Touchpoints!B23="",0,IFERROR(IF(AND(1&gt;=MAX(1,N(Touchpoints!I23)-2),1&lt;=N(Touchpoints!I23)-1,N(Touchpoints!I23)&gt;=2),IF(Touchpoints!Q23="",N(Touchpoints!L23),N(Touchpoints!Q23))/2,0)+IF(AND(1=1,N(Touchpoints!I23)=1),IF(Touchpoints!Q23="",N(Touchpoints!L23),N(Touchpoints!Q23)),0)+IF(AND(1&gt;=N(Touchpoints!I23),1&lt;=N(Touchpoints!J23)),N(Touchpoints!H23)*IF(Touchpoints!R23="",N(Touchpoints!M23),N(Touchpoints!R23))/MAX(1,N(Touchpoints!J23)-N(Touchpoints!I23)+1),0)+IF(AND(1&gt;=N(Touchpoints!J23)+1,1&lt;=N(Touchpoints!J23)+2),N(Touchpoints!H23)*Parámetros!$B$10*(IF(Touchpoints!S23="",N(Touchpoints!N23),N(Touchpoints!S23))+IF(Touchpoints!T23="",N(Touchpoints!O23),N(Touchpoints!T23)))/2,0),0))</f>
        <v>0</v>
      </c>
      <c r="D52" s="35" t="n">
        <f aca="false">IF(Touchpoints!B23="",0,IFERROR(IF(AND(2&gt;=MAX(1,N(Touchpoints!I23)-2),2&lt;=N(Touchpoints!I23)-1,N(Touchpoints!I23)&gt;=2),IF(Touchpoints!Q23="",N(Touchpoints!L23),N(Touchpoints!Q23))/2,0)+IF(AND(2=1,N(Touchpoints!I23)=1),IF(Touchpoints!Q23="",N(Touchpoints!L23),N(Touchpoints!Q23)),0)+IF(AND(2&gt;=N(Touchpoints!I23),2&lt;=N(Touchpoints!J23)),N(Touchpoints!H23)*IF(Touchpoints!R23="",N(Touchpoints!M23),N(Touchpoints!R23))/MAX(1,N(Touchpoints!J23)-N(Touchpoints!I23)+1),0)+IF(AND(2&gt;=N(Touchpoints!J23)+1,2&lt;=N(Touchpoints!J23)+2),N(Touchpoints!H23)*Parámetros!$B$10*(IF(Touchpoints!S23="",N(Touchpoints!N23),N(Touchpoints!S23))+IF(Touchpoints!T23="",N(Touchpoints!O23),N(Touchpoints!T23)))/2,0),0))</f>
        <v>0</v>
      </c>
      <c r="E52" s="35" t="n">
        <f aca="false">IF(Touchpoints!B23="",0,IFERROR(IF(AND(3&gt;=MAX(1,N(Touchpoints!I23)-2),3&lt;=N(Touchpoints!I23)-1,N(Touchpoints!I23)&gt;=2),IF(Touchpoints!Q23="",N(Touchpoints!L23),N(Touchpoints!Q23))/2,0)+IF(AND(3=1,N(Touchpoints!I23)=1),IF(Touchpoints!Q23="",N(Touchpoints!L23),N(Touchpoints!Q23)),0)+IF(AND(3&gt;=N(Touchpoints!I23),3&lt;=N(Touchpoints!J23)),N(Touchpoints!H23)*IF(Touchpoints!R23="",N(Touchpoints!M23),N(Touchpoints!R23))/MAX(1,N(Touchpoints!J23)-N(Touchpoints!I23)+1),0)+IF(AND(3&gt;=N(Touchpoints!J23)+1,3&lt;=N(Touchpoints!J23)+2),N(Touchpoints!H23)*Parámetros!$B$10*(IF(Touchpoints!S23="",N(Touchpoints!N23),N(Touchpoints!S23))+IF(Touchpoints!T23="",N(Touchpoints!O23),N(Touchpoints!T23)))/2,0),0))</f>
        <v>0</v>
      </c>
      <c r="F52" s="35" t="n">
        <f aca="false">IF(Touchpoints!B23="",0,IFERROR(IF(AND(4&gt;=MAX(1,N(Touchpoints!I23)-2),4&lt;=N(Touchpoints!I23)-1,N(Touchpoints!I23)&gt;=2),IF(Touchpoints!Q23="",N(Touchpoints!L23),N(Touchpoints!Q23))/2,0)+IF(AND(4=1,N(Touchpoints!I23)=1),IF(Touchpoints!Q23="",N(Touchpoints!L23),N(Touchpoints!Q23)),0)+IF(AND(4&gt;=N(Touchpoints!I23),4&lt;=N(Touchpoints!J23)),N(Touchpoints!H23)*IF(Touchpoints!R23="",N(Touchpoints!M23),N(Touchpoints!R23))/MAX(1,N(Touchpoints!J23)-N(Touchpoints!I23)+1),0)+IF(AND(4&gt;=N(Touchpoints!J23)+1,4&lt;=N(Touchpoints!J23)+2),N(Touchpoints!H23)*Parámetros!$B$10*(IF(Touchpoints!S23="",N(Touchpoints!N23),N(Touchpoints!S23))+IF(Touchpoints!T23="",N(Touchpoints!O23),N(Touchpoints!T23)))/2,0),0))</f>
        <v>0</v>
      </c>
      <c r="G52" s="35" t="n">
        <f aca="false">IF(Touchpoints!B23="",0,IFERROR(IF(AND(5&gt;=MAX(1,N(Touchpoints!I23)-2),5&lt;=N(Touchpoints!I23)-1,N(Touchpoints!I23)&gt;=2),IF(Touchpoints!Q23="",N(Touchpoints!L23),N(Touchpoints!Q23))/2,0)+IF(AND(5=1,N(Touchpoints!I23)=1),IF(Touchpoints!Q23="",N(Touchpoints!L23),N(Touchpoints!Q23)),0)+IF(AND(5&gt;=N(Touchpoints!I23),5&lt;=N(Touchpoints!J23)),N(Touchpoints!H23)*IF(Touchpoints!R23="",N(Touchpoints!M23),N(Touchpoints!R23))/MAX(1,N(Touchpoints!J23)-N(Touchpoints!I23)+1),0)+IF(AND(5&gt;=N(Touchpoints!J23)+1,5&lt;=N(Touchpoints!J23)+2),N(Touchpoints!H23)*Parámetros!$B$10*(IF(Touchpoints!S23="",N(Touchpoints!N23),N(Touchpoints!S23))+IF(Touchpoints!T23="",N(Touchpoints!O23),N(Touchpoints!T23)))/2,0),0))</f>
        <v>0</v>
      </c>
      <c r="H52" s="35" t="n">
        <f aca="false">IF(Touchpoints!B23="",0,IFERROR(IF(AND(6&gt;=MAX(1,N(Touchpoints!I23)-2),6&lt;=N(Touchpoints!I23)-1,N(Touchpoints!I23)&gt;=2),IF(Touchpoints!Q23="",N(Touchpoints!L23),N(Touchpoints!Q23))/2,0)+IF(AND(6=1,N(Touchpoints!I23)=1),IF(Touchpoints!Q23="",N(Touchpoints!L23),N(Touchpoints!Q23)),0)+IF(AND(6&gt;=N(Touchpoints!I23),6&lt;=N(Touchpoints!J23)),N(Touchpoints!H23)*IF(Touchpoints!R23="",N(Touchpoints!M23),N(Touchpoints!R23))/MAX(1,N(Touchpoints!J23)-N(Touchpoints!I23)+1),0)+IF(AND(6&gt;=N(Touchpoints!J23)+1,6&lt;=N(Touchpoints!J23)+2),N(Touchpoints!H23)*Parámetros!$B$10*(IF(Touchpoints!S23="",N(Touchpoints!N23),N(Touchpoints!S23))+IF(Touchpoints!T23="",N(Touchpoints!O23),N(Touchpoints!T23)))/2,0),0))</f>
        <v>0</v>
      </c>
      <c r="I52" s="35" t="n">
        <f aca="false">IF(Touchpoints!B23="",0,IFERROR(IF(AND(7&gt;=MAX(1,N(Touchpoints!I23)-2),7&lt;=N(Touchpoints!I23)-1,N(Touchpoints!I23)&gt;=2),IF(Touchpoints!Q23="",N(Touchpoints!L23),N(Touchpoints!Q23))/2,0)+IF(AND(7=1,N(Touchpoints!I23)=1),IF(Touchpoints!Q23="",N(Touchpoints!L23),N(Touchpoints!Q23)),0)+IF(AND(7&gt;=N(Touchpoints!I23),7&lt;=N(Touchpoints!J23)),N(Touchpoints!H23)*IF(Touchpoints!R23="",N(Touchpoints!M23),N(Touchpoints!R23))/MAX(1,N(Touchpoints!J23)-N(Touchpoints!I23)+1),0)+IF(AND(7&gt;=N(Touchpoints!J23)+1,7&lt;=N(Touchpoints!J23)+2),N(Touchpoints!H23)*Parámetros!$B$10*(IF(Touchpoints!S23="",N(Touchpoints!N23),N(Touchpoints!S23))+IF(Touchpoints!T23="",N(Touchpoints!O23),N(Touchpoints!T23)))/2,0),0))</f>
        <v>0</v>
      </c>
      <c r="J52" s="35" t="n">
        <f aca="false">IF(Touchpoints!B23="",0,IFERROR(IF(AND(8&gt;=MAX(1,N(Touchpoints!I23)-2),8&lt;=N(Touchpoints!I23)-1,N(Touchpoints!I23)&gt;=2),IF(Touchpoints!Q23="",N(Touchpoints!L23),N(Touchpoints!Q23))/2,0)+IF(AND(8=1,N(Touchpoints!I23)=1),IF(Touchpoints!Q23="",N(Touchpoints!L23),N(Touchpoints!Q23)),0)+IF(AND(8&gt;=N(Touchpoints!I23),8&lt;=N(Touchpoints!J23)),N(Touchpoints!H23)*IF(Touchpoints!R23="",N(Touchpoints!M23),N(Touchpoints!R23))/MAX(1,N(Touchpoints!J23)-N(Touchpoints!I23)+1),0)+IF(AND(8&gt;=N(Touchpoints!J23)+1,8&lt;=N(Touchpoints!J23)+2),N(Touchpoints!H23)*Parámetros!$B$10*(IF(Touchpoints!S23="",N(Touchpoints!N23),N(Touchpoints!S23))+IF(Touchpoints!T23="",N(Touchpoints!O23),N(Touchpoints!T23)))/2,0),0))</f>
        <v>0</v>
      </c>
      <c r="K52" s="35" t="n">
        <f aca="false">IF(Touchpoints!B23="",0,IFERROR(IF(AND(9&gt;=MAX(1,N(Touchpoints!I23)-2),9&lt;=N(Touchpoints!I23)-1,N(Touchpoints!I23)&gt;=2),IF(Touchpoints!Q23="",N(Touchpoints!L23),N(Touchpoints!Q23))/2,0)+IF(AND(9=1,N(Touchpoints!I23)=1),IF(Touchpoints!Q23="",N(Touchpoints!L23),N(Touchpoints!Q23)),0)+IF(AND(9&gt;=N(Touchpoints!I23),9&lt;=N(Touchpoints!J23)),N(Touchpoints!H23)*IF(Touchpoints!R23="",N(Touchpoints!M23),N(Touchpoints!R23))/MAX(1,N(Touchpoints!J23)-N(Touchpoints!I23)+1),0)+IF(AND(9&gt;=N(Touchpoints!J23)+1,9&lt;=N(Touchpoints!J23)+2),N(Touchpoints!H23)*Parámetros!$B$10*(IF(Touchpoints!S23="",N(Touchpoints!N23),N(Touchpoints!S23))+IF(Touchpoints!T23="",N(Touchpoints!O23),N(Touchpoints!T23)))/2,0),0))</f>
        <v>0</v>
      </c>
      <c r="L52" s="35" t="n">
        <f aca="false">IF(Touchpoints!B23="",0,IFERROR(IF(AND(10&gt;=MAX(1,N(Touchpoints!I23)-2),10&lt;=N(Touchpoints!I23)-1,N(Touchpoints!I23)&gt;=2),IF(Touchpoints!Q23="",N(Touchpoints!L23),N(Touchpoints!Q23))/2,0)+IF(AND(10=1,N(Touchpoints!I23)=1),IF(Touchpoints!Q23="",N(Touchpoints!L23),N(Touchpoints!Q23)),0)+IF(AND(10&gt;=N(Touchpoints!I23),10&lt;=N(Touchpoints!J23)),N(Touchpoints!H23)*IF(Touchpoints!R23="",N(Touchpoints!M23),N(Touchpoints!R23))/MAX(1,N(Touchpoints!J23)-N(Touchpoints!I23)+1),0)+IF(AND(10&gt;=N(Touchpoints!J23)+1,10&lt;=N(Touchpoints!J23)+2),N(Touchpoints!H23)*Parámetros!$B$10*(IF(Touchpoints!S23="",N(Touchpoints!N23),N(Touchpoints!S23))+IF(Touchpoints!T23="",N(Touchpoints!O23),N(Touchpoints!T23)))/2,0),0))</f>
        <v>0</v>
      </c>
      <c r="M52" s="35" t="n">
        <f aca="false">IF(Touchpoints!B23="",0,IFERROR(IF(AND(11&gt;=MAX(1,N(Touchpoints!I23)-2),11&lt;=N(Touchpoints!I23)-1,N(Touchpoints!I23)&gt;=2),IF(Touchpoints!Q23="",N(Touchpoints!L23),N(Touchpoints!Q23))/2,0)+IF(AND(11=1,N(Touchpoints!I23)=1),IF(Touchpoints!Q23="",N(Touchpoints!L23),N(Touchpoints!Q23)),0)+IF(AND(11&gt;=N(Touchpoints!I23),11&lt;=N(Touchpoints!J23)),N(Touchpoints!H23)*IF(Touchpoints!R23="",N(Touchpoints!M23),N(Touchpoints!R23))/MAX(1,N(Touchpoints!J23)-N(Touchpoints!I23)+1),0)+IF(AND(11&gt;=N(Touchpoints!J23)+1,11&lt;=N(Touchpoints!J23)+2),N(Touchpoints!H23)*Parámetros!$B$10*(IF(Touchpoints!S23="",N(Touchpoints!N23),N(Touchpoints!S23))+IF(Touchpoints!T23="",N(Touchpoints!O23),N(Touchpoints!T23)))/2,0),0))</f>
        <v>0</v>
      </c>
      <c r="N52" s="35" t="n">
        <f aca="false">IF(Touchpoints!B23="",0,IFERROR(IF(AND(12&gt;=MAX(1,N(Touchpoints!I23)-2),12&lt;=N(Touchpoints!I23)-1,N(Touchpoints!I23)&gt;=2),IF(Touchpoints!Q23="",N(Touchpoints!L23),N(Touchpoints!Q23))/2,0)+IF(AND(12=1,N(Touchpoints!I23)=1),IF(Touchpoints!Q23="",N(Touchpoints!L23),N(Touchpoints!Q23)),0)+IF(AND(12&gt;=N(Touchpoints!I23),12&lt;=N(Touchpoints!J23)),N(Touchpoints!H23)*IF(Touchpoints!R23="",N(Touchpoints!M23),N(Touchpoints!R23))/MAX(1,N(Touchpoints!J23)-N(Touchpoints!I23)+1),0)+IF(AND(12&gt;=N(Touchpoints!J23)+1,12&lt;=N(Touchpoints!J23)+2),N(Touchpoints!H23)*Parámetros!$B$10*(IF(Touchpoints!S23="",N(Touchpoints!N23),N(Touchpoints!S23))+IF(Touchpoints!T23="",N(Touchpoints!O23),N(Touchpoints!T23)))/2,0),0))</f>
        <v>0</v>
      </c>
      <c r="O52" s="35" t="n">
        <f aca="false">IF(Touchpoints!B23="",0,IFERROR(IF(AND(13&gt;=MAX(1,N(Touchpoints!I23)-2),13&lt;=N(Touchpoints!I23)-1,N(Touchpoints!I23)&gt;=2),IF(Touchpoints!Q23="",N(Touchpoints!L23),N(Touchpoints!Q23))/2,0)+IF(AND(13=1,N(Touchpoints!I23)=1),IF(Touchpoints!Q23="",N(Touchpoints!L23),N(Touchpoints!Q23)),0)+IF(AND(13&gt;=N(Touchpoints!I23),13&lt;=N(Touchpoints!J23)),N(Touchpoints!H23)*IF(Touchpoints!R23="",N(Touchpoints!M23),N(Touchpoints!R23))/MAX(1,N(Touchpoints!J23)-N(Touchpoints!I23)+1),0)+IF(AND(13&gt;=N(Touchpoints!J23)+1,13&lt;=N(Touchpoints!J23)+2),N(Touchpoints!H23)*Parámetros!$B$10*(IF(Touchpoints!S23="",N(Touchpoints!N23),N(Touchpoints!S23))+IF(Touchpoints!T23="",N(Touchpoints!O23),N(Touchpoints!T23)))/2,0),0))</f>
        <v>0</v>
      </c>
      <c r="P52" s="35" t="n">
        <f aca="false">IF(Touchpoints!B23="",0,IFERROR(IF(AND(14&gt;=MAX(1,N(Touchpoints!I23)-2),14&lt;=N(Touchpoints!I23)-1,N(Touchpoints!I23)&gt;=2),IF(Touchpoints!Q23="",N(Touchpoints!L23),N(Touchpoints!Q23))/2,0)+IF(AND(14=1,N(Touchpoints!I23)=1),IF(Touchpoints!Q23="",N(Touchpoints!L23),N(Touchpoints!Q23)),0)+IF(AND(14&gt;=N(Touchpoints!I23),14&lt;=N(Touchpoints!J23)),N(Touchpoints!H23)*IF(Touchpoints!R23="",N(Touchpoints!M23),N(Touchpoints!R23))/MAX(1,N(Touchpoints!J23)-N(Touchpoints!I23)+1),0)+IF(AND(14&gt;=N(Touchpoints!J23)+1,14&lt;=N(Touchpoints!J23)+2),N(Touchpoints!H23)*Parámetros!$B$10*(IF(Touchpoints!S23="",N(Touchpoints!N23),N(Touchpoints!S23))+IF(Touchpoints!T23="",N(Touchpoints!O23),N(Touchpoints!T23)))/2,0),0))</f>
        <v>0</v>
      </c>
      <c r="Q52" s="35" t="n">
        <f aca="false">IF(Touchpoints!B23="",0,IFERROR(IF(AND(15&gt;=MAX(1,N(Touchpoints!I23)-2),15&lt;=N(Touchpoints!I23)-1,N(Touchpoints!I23)&gt;=2),IF(Touchpoints!Q23="",N(Touchpoints!L23),N(Touchpoints!Q23))/2,0)+IF(AND(15=1,N(Touchpoints!I23)=1),IF(Touchpoints!Q23="",N(Touchpoints!L23),N(Touchpoints!Q23)),0)+IF(AND(15&gt;=N(Touchpoints!I23),15&lt;=N(Touchpoints!J23)),N(Touchpoints!H23)*IF(Touchpoints!R23="",N(Touchpoints!M23),N(Touchpoints!R23))/MAX(1,N(Touchpoints!J23)-N(Touchpoints!I23)+1),0)+IF(AND(15&gt;=N(Touchpoints!J23)+1,15&lt;=N(Touchpoints!J23)+2),N(Touchpoints!H23)*Parámetros!$B$10*(IF(Touchpoints!S23="",N(Touchpoints!N23),N(Touchpoints!S23))+IF(Touchpoints!T23="",N(Touchpoints!O23),N(Touchpoints!T23)))/2,0),0))</f>
        <v>0</v>
      </c>
      <c r="R52" s="34" t="n">
        <f aca="false">SUM(C52:Q52)</f>
        <v>0</v>
      </c>
    </row>
    <row r="53" customFormat="false" ht="15" hidden="false" customHeight="false" outlineLevel="0" collapsed="false">
      <c r="A53" s="39" t="str">
        <f aca="false">IF(Touchpoints!A24="","",Touchpoints!A24)</f>
        <v>TP19</v>
      </c>
      <c r="B53" s="40" t="str">
        <f aca="false">IF(Touchpoints!B24="","",Touchpoints!B24)</f>
        <v/>
      </c>
      <c r="C53" s="35" t="n">
        <f aca="false">IF(Touchpoints!B24="",0,IFERROR(IF(AND(1&gt;=MAX(1,N(Touchpoints!I24)-2),1&lt;=N(Touchpoints!I24)-1,N(Touchpoints!I24)&gt;=2),IF(Touchpoints!Q24="",N(Touchpoints!L24),N(Touchpoints!Q24))/2,0)+IF(AND(1=1,N(Touchpoints!I24)=1),IF(Touchpoints!Q24="",N(Touchpoints!L24),N(Touchpoints!Q24)),0)+IF(AND(1&gt;=N(Touchpoints!I24),1&lt;=N(Touchpoints!J24)),N(Touchpoints!H24)*IF(Touchpoints!R24="",N(Touchpoints!M24),N(Touchpoints!R24))/MAX(1,N(Touchpoints!J24)-N(Touchpoints!I24)+1),0)+IF(AND(1&gt;=N(Touchpoints!J24)+1,1&lt;=N(Touchpoints!J24)+2),N(Touchpoints!H24)*Parámetros!$B$10*(IF(Touchpoints!S24="",N(Touchpoints!N24),N(Touchpoints!S24))+IF(Touchpoints!T24="",N(Touchpoints!O24),N(Touchpoints!T24)))/2,0),0))</f>
        <v>0</v>
      </c>
      <c r="D53" s="35" t="n">
        <f aca="false">IF(Touchpoints!B24="",0,IFERROR(IF(AND(2&gt;=MAX(1,N(Touchpoints!I24)-2),2&lt;=N(Touchpoints!I24)-1,N(Touchpoints!I24)&gt;=2),IF(Touchpoints!Q24="",N(Touchpoints!L24),N(Touchpoints!Q24))/2,0)+IF(AND(2=1,N(Touchpoints!I24)=1),IF(Touchpoints!Q24="",N(Touchpoints!L24),N(Touchpoints!Q24)),0)+IF(AND(2&gt;=N(Touchpoints!I24),2&lt;=N(Touchpoints!J24)),N(Touchpoints!H24)*IF(Touchpoints!R24="",N(Touchpoints!M24),N(Touchpoints!R24))/MAX(1,N(Touchpoints!J24)-N(Touchpoints!I24)+1),0)+IF(AND(2&gt;=N(Touchpoints!J24)+1,2&lt;=N(Touchpoints!J24)+2),N(Touchpoints!H24)*Parámetros!$B$10*(IF(Touchpoints!S24="",N(Touchpoints!N24),N(Touchpoints!S24))+IF(Touchpoints!T24="",N(Touchpoints!O24),N(Touchpoints!T24)))/2,0),0))</f>
        <v>0</v>
      </c>
      <c r="E53" s="35" t="n">
        <f aca="false">IF(Touchpoints!B24="",0,IFERROR(IF(AND(3&gt;=MAX(1,N(Touchpoints!I24)-2),3&lt;=N(Touchpoints!I24)-1,N(Touchpoints!I24)&gt;=2),IF(Touchpoints!Q24="",N(Touchpoints!L24),N(Touchpoints!Q24))/2,0)+IF(AND(3=1,N(Touchpoints!I24)=1),IF(Touchpoints!Q24="",N(Touchpoints!L24),N(Touchpoints!Q24)),0)+IF(AND(3&gt;=N(Touchpoints!I24),3&lt;=N(Touchpoints!J24)),N(Touchpoints!H24)*IF(Touchpoints!R24="",N(Touchpoints!M24),N(Touchpoints!R24))/MAX(1,N(Touchpoints!J24)-N(Touchpoints!I24)+1),0)+IF(AND(3&gt;=N(Touchpoints!J24)+1,3&lt;=N(Touchpoints!J24)+2),N(Touchpoints!H24)*Parámetros!$B$10*(IF(Touchpoints!S24="",N(Touchpoints!N24),N(Touchpoints!S24))+IF(Touchpoints!T24="",N(Touchpoints!O24),N(Touchpoints!T24)))/2,0),0))</f>
        <v>0</v>
      </c>
      <c r="F53" s="35" t="n">
        <f aca="false">IF(Touchpoints!B24="",0,IFERROR(IF(AND(4&gt;=MAX(1,N(Touchpoints!I24)-2),4&lt;=N(Touchpoints!I24)-1,N(Touchpoints!I24)&gt;=2),IF(Touchpoints!Q24="",N(Touchpoints!L24),N(Touchpoints!Q24))/2,0)+IF(AND(4=1,N(Touchpoints!I24)=1),IF(Touchpoints!Q24="",N(Touchpoints!L24),N(Touchpoints!Q24)),0)+IF(AND(4&gt;=N(Touchpoints!I24),4&lt;=N(Touchpoints!J24)),N(Touchpoints!H24)*IF(Touchpoints!R24="",N(Touchpoints!M24),N(Touchpoints!R24))/MAX(1,N(Touchpoints!J24)-N(Touchpoints!I24)+1),0)+IF(AND(4&gt;=N(Touchpoints!J24)+1,4&lt;=N(Touchpoints!J24)+2),N(Touchpoints!H24)*Parámetros!$B$10*(IF(Touchpoints!S24="",N(Touchpoints!N24),N(Touchpoints!S24))+IF(Touchpoints!T24="",N(Touchpoints!O24),N(Touchpoints!T24)))/2,0),0))</f>
        <v>0</v>
      </c>
      <c r="G53" s="35" t="n">
        <f aca="false">IF(Touchpoints!B24="",0,IFERROR(IF(AND(5&gt;=MAX(1,N(Touchpoints!I24)-2),5&lt;=N(Touchpoints!I24)-1,N(Touchpoints!I24)&gt;=2),IF(Touchpoints!Q24="",N(Touchpoints!L24),N(Touchpoints!Q24))/2,0)+IF(AND(5=1,N(Touchpoints!I24)=1),IF(Touchpoints!Q24="",N(Touchpoints!L24),N(Touchpoints!Q24)),0)+IF(AND(5&gt;=N(Touchpoints!I24),5&lt;=N(Touchpoints!J24)),N(Touchpoints!H24)*IF(Touchpoints!R24="",N(Touchpoints!M24),N(Touchpoints!R24))/MAX(1,N(Touchpoints!J24)-N(Touchpoints!I24)+1),0)+IF(AND(5&gt;=N(Touchpoints!J24)+1,5&lt;=N(Touchpoints!J24)+2),N(Touchpoints!H24)*Parámetros!$B$10*(IF(Touchpoints!S24="",N(Touchpoints!N24),N(Touchpoints!S24))+IF(Touchpoints!T24="",N(Touchpoints!O24),N(Touchpoints!T24)))/2,0),0))</f>
        <v>0</v>
      </c>
      <c r="H53" s="35" t="n">
        <f aca="false">IF(Touchpoints!B24="",0,IFERROR(IF(AND(6&gt;=MAX(1,N(Touchpoints!I24)-2),6&lt;=N(Touchpoints!I24)-1,N(Touchpoints!I24)&gt;=2),IF(Touchpoints!Q24="",N(Touchpoints!L24),N(Touchpoints!Q24))/2,0)+IF(AND(6=1,N(Touchpoints!I24)=1),IF(Touchpoints!Q24="",N(Touchpoints!L24),N(Touchpoints!Q24)),0)+IF(AND(6&gt;=N(Touchpoints!I24),6&lt;=N(Touchpoints!J24)),N(Touchpoints!H24)*IF(Touchpoints!R24="",N(Touchpoints!M24),N(Touchpoints!R24))/MAX(1,N(Touchpoints!J24)-N(Touchpoints!I24)+1),0)+IF(AND(6&gt;=N(Touchpoints!J24)+1,6&lt;=N(Touchpoints!J24)+2),N(Touchpoints!H24)*Parámetros!$B$10*(IF(Touchpoints!S24="",N(Touchpoints!N24),N(Touchpoints!S24))+IF(Touchpoints!T24="",N(Touchpoints!O24),N(Touchpoints!T24)))/2,0),0))</f>
        <v>0</v>
      </c>
      <c r="I53" s="35" t="n">
        <f aca="false">IF(Touchpoints!B24="",0,IFERROR(IF(AND(7&gt;=MAX(1,N(Touchpoints!I24)-2),7&lt;=N(Touchpoints!I24)-1,N(Touchpoints!I24)&gt;=2),IF(Touchpoints!Q24="",N(Touchpoints!L24),N(Touchpoints!Q24))/2,0)+IF(AND(7=1,N(Touchpoints!I24)=1),IF(Touchpoints!Q24="",N(Touchpoints!L24),N(Touchpoints!Q24)),0)+IF(AND(7&gt;=N(Touchpoints!I24),7&lt;=N(Touchpoints!J24)),N(Touchpoints!H24)*IF(Touchpoints!R24="",N(Touchpoints!M24),N(Touchpoints!R24))/MAX(1,N(Touchpoints!J24)-N(Touchpoints!I24)+1),0)+IF(AND(7&gt;=N(Touchpoints!J24)+1,7&lt;=N(Touchpoints!J24)+2),N(Touchpoints!H24)*Parámetros!$B$10*(IF(Touchpoints!S24="",N(Touchpoints!N24),N(Touchpoints!S24))+IF(Touchpoints!T24="",N(Touchpoints!O24),N(Touchpoints!T24)))/2,0),0))</f>
        <v>0</v>
      </c>
      <c r="J53" s="35" t="n">
        <f aca="false">IF(Touchpoints!B24="",0,IFERROR(IF(AND(8&gt;=MAX(1,N(Touchpoints!I24)-2),8&lt;=N(Touchpoints!I24)-1,N(Touchpoints!I24)&gt;=2),IF(Touchpoints!Q24="",N(Touchpoints!L24),N(Touchpoints!Q24))/2,0)+IF(AND(8=1,N(Touchpoints!I24)=1),IF(Touchpoints!Q24="",N(Touchpoints!L24),N(Touchpoints!Q24)),0)+IF(AND(8&gt;=N(Touchpoints!I24),8&lt;=N(Touchpoints!J24)),N(Touchpoints!H24)*IF(Touchpoints!R24="",N(Touchpoints!M24),N(Touchpoints!R24))/MAX(1,N(Touchpoints!J24)-N(Touchpoints!I24)+1),0)+IF(AND(8&gt;=N(Touchpoints!J24)+1,8&lt;=N(Touchpoints!J24)+2),N(Touchpoints!H24)*Parámetros!$B$10*(IF(Touchpoints!S24="",N(Touchpoints!N24),N(Touchpoints!S24))+IF(Touchpoints!T24="",N(Touchpoints!O24),N(Touchpoints!T24)))/2,0),0))</f>
        <v>0</v>
      </c>
      <c r="K53" s="35" t="n">
        <f aca="false">IF(Touchpoints!B24="",0,IFERROR(IF(AND(9&gt;=MAX(1,N(Touchpoints!I24)-2),9&lt;=N(Touchpoints!I24)-1,N(Touchpoints!I24)&gt;=2),IF(Touchpoints!Q24="",N(Touchpoints!L24),N(Touchpoints!Q24))/2,0)+IF(AND(9=1,N(Touchpoints!I24)=1),IF(Touchpoints!Q24="",N(Touchpoints!L24),N(Touchpoints!Q24)),0)+IF(AND(9&gt;=N(Touchpoints!I24),9&lt;=N(Touchpoints!J24)),N(Touchpoints!H24)*IF(Touchpoints!R24="",N(Touchpoints!M24),N(Touchpoints!R24))/MAX(1,N(Touchpoints!J24)-N(Touchpoints!I24)+1),0)+IF(AND(9&gt;=N(Touchpoints!J24)+1,9&lt;=N(Touchpoints!J24)+2),N(Touchpoints!H24)*Parámetros!$B$10*(IF(Touchpoints!S24="",N(Touchpoints!N24),N(Touchpoints!S24))+IF(Touchpoints!T24="",N(Touchpoints!O24),N(Touchpoints!T24)))/2,0),0))</f>
        <v>0</v>
      </c>
      <c r="L53" s="35" t="n">
        <f aca="false">IF(Touchpoints!B24="",0,IFERROR(IF(AND(10&gt;=MAX(1,N(Touchpoints!I24)-2),10&lt;=N(Touchpoints!I24)-1,N(Touchpoints!I24)&gt;=2),IF(Touchpoints!Q24="",N(Touchpoints!L24),N(Touchpoints!Q24))/2,0)+IF(AND(10=1,N(Touchpoints!I24)=1),IF(Touchpoints!Q24="",N(Touchpoints!L24),N(Touchpoints!Q24)),0)+IF(AND(10&gt;=N(Touchpoints!I24),10&lt;=N(Touchpoints!J24)),N(Touchpoints!H24)*IF(Touchpoints!R24="",N(Touchpoints!M24),N(Touchpoints!R24))/MAX(1,N(Touchpoints!J24)-N(Touchpoints!I24)+1),0)+IF(AND(10&gt;=N(Touchpoints!J24)+1,10&lt;=N(Touchpoints!J24)+2),N(Touchpoints!H24)*Parámetros!$B$10*(IF(Touchpoints!S24="",N(Touchpoints!N24),N(Touchpoints!S24))+IF(Touchpoints!T24="",N(Touchpoints!O24),N(Touchpoints!T24)))/2,0),0))</f>
        <v>0</v>
      </c>
      <c r="M53" s="35" t="n">
        <f aca="false">IF(Touchpoints!B24="",0,IFERROR(IF(AND(11&gt;=MAX(1,N(Touchpoints!I24)-2),11&lt;=N(Touchpoints!I24)-1,N(Touchpoints!I24)&gt;=2),IF(Touchpoints!Q24="",N(Touchpoints!L24),N(Touchpoints!Q24))/2,0)+IF(AND(11=1,N(Touchpoints!I24)=1),IF(Touchpoints!Q24="",N(Touchpoints!L24),N(Touchpoints!Q24)),0)+IF(AND(11&gt;=N(Touchpoints!I24),11&lt;=N(Touchpoints!J24)),N(Touchpoints!H24)*IF(Touchpoints!R24="",N(Touchpoints!M24),N(Touchpoints!R24))/MAX(1,N(Touchpoints!J24)-N(Touchpoints!I24)+1),0)+IF(AND(11&gt;=N(Touchpoints!J24)+1,11&lt;=N(Touchpoints!J24)+2),N(Touchpoints!H24)*Parámetros!$B$10*(IF(Touchpoints!S24="",N(Touchpoints!N24),N(Touchpoints!S24))+IF(Touchpoints!T24="",N(Touchpoints!O24),N(Touchpoints!T24)))/2,0),0))</f>
        <v>0</v>
      </c>
      <c r="N53" s="35" t="n">
        <f aca="false">IF(Touchpoints!B24="",0,IFERROR(IF(AND(12&gt;=MAX(1,N(Touchpoints!I24)-2),12&lt;=N(Touchpoints!I24)-1,N(Touchpoints!I24)&gt;=2),IF(Touchpoints!Q24="",N(Touchpoints!L24),N(Touchpoints!Q24))/2,0)+IF(AND(12=1,N(Touchpoints!I24)=1),IF(Touchpoints!Q24="",N(Touchpoints!L24),N(Touchpoints!Q24)),0)+IF(AND(12&gt;=N(Touchpoints!I24),12&lt;=N(Touchpoints!J24)),N(Touchpoints!H24)*IF(Touchpoints!R24="",N(Touchpoints!M24),N(Touchpoints!R24))/MAX(1,N(Touchpoints!J24)-N(Touchpoints!I24)+1),0)+IF(AND(12&gt;=N(Touchpoints!J24)+1,12&lt;=N(Touchpoints!J24)+2),N(Touchpoints!H24)*Parámetros!$B$10*(IF(Touchpoints!S24="",N(Touchpoints!N24),N(Touchpoints!S24))+IF(Touchpoints!T24="",N(Touchpoints!O24),N(Touchpoints!T24)))/2,0),0))</f>
        <v>0</v>
      </c>
      <c r="O53" s="35" t="n">
        <f aca="false">IF(Touchpoints!B24="",0,IFERROR(IF(AND(13&gt;=MAX(1,N(Touchpoints!I24)-2),13&lt;=N(Touchpoints!I24)-1,N(Touchpoints!I24)&gt;=2),IF(Touchpoints!Q24="",N(Touchpoints!L24),N(Touchpoints!Q24))/2,0)+IF(AND(13=1,N(Touchpoints!I24)=1),IF(Touchpoints!Q24="",N(Touchpoints!L24),N(Touchpoints!Q24)),0)+IF(AND(13&gt;=N(Touchpoints!I24),13&lt;=N(Touchpoints!J24)),N(Touchpoints!H24)*IF(Touchpoints!R24="",N(Touchpoints!M24),N(Touchpoints!R24))/MAX(1,N(Touchpoints!J24)-N(Touchpoints!I24)+1),0)+IF(AND(13&gt;=N(Touchpoints!J24)+1,13&lt;=N(Touchpoints!J24)+2),N(Touchpoints!H24)*Parámetros!$B$10*(IF(Touchpoints!S24="",N(Touchpoints!N24),N(Touchpoints!S24))+IF(Touchpoints!T24="",N(Touchpoints!O24),N(Touchpoints!T24)))/2,0),0))</f>
        <v>0</v>
      </c>
      <c r="P53" s="35" t="n">
        <f aca="false">IF(Touchpoints!B24="",0,IFERROR(IF(AND(14&gt;=MAX(1,N(Touchpoints!I24)-2),14&lt;=N(Touchpoints!I24)-1,N(Touchpoints!I24)&gt;=2),IF(Touchpoints!Q24="",N(Touchpoints!L24),N(Touchpoints!Q24))/2,0)+IF(AND(14=1,N(Touchpoints!I24)=1),IF(Touchpoints!Q24="",N(Touchpoints!L24),N(Touchpoints!Q24)),0)+IF(AND(14&gt;=N(Touchpoints!I24),14&lt;=N(Touchpoints!J24)),N(Touchpoints!H24)*IF(Touchpoints!R24="",N(Touchpoints!M24),N(Touchpoints!R24))/MAX(1,N(Touchpoints!J24)-N(Touchpoints!I24)+1),0)+IF(AND(14&gt;=N(Touchpoints!J24)+1,14&lt;=N(Touchpoints!J24)+2),N(Touchpoints!H24)*Parámetros!$B$10*(IF(Touchpoints!S24="",N(Touchpoints!N24),N(Touchpoints!S24))+IF(Touchpoints!T24="",N(Touchpoints!O24),N(Touchpoints!T24)))/2,0),0))</f>
        <v>0</v>
      </c>
      <c r="Q53" s="35" t="n">
        <f aca="false">IF(Touchpoints!B24="",0,IFERROR(IF(AND(15&gt;=MAX(1,N(Touchpoints!I24)-2),15&lt;=N(Touchpoints!I24)-1,N(Touchpoints!I24)&gt;=2),IF(Touchpoints!Q24="",N(Touchpoints!L24),N(Touchpoints!Q24))/2,0)+IF(AND(15=1,N(Touchpoints!I24)=1),IF(Touchpoints!Q24="",N(Touchpoints!L24),N(Touchpoints!Q24)),0)+IF(AND(15&gt;=N(Touchpoints!I24),15&lt;=N(Touchpoints!J24)),N(Touchpoints!H24)*IF(Touchpoints!R24="",N(Touchpoints!M24),N(Touchpoints!R24))/MAX(1,N(Touchpoints!J24)-N(Touchpoints!I24)+1),0)+IF(AND(15&gt;=N(Touchpoints!J24)+1,15&lt;=N(Touchpoints!J24)+2),N(Touchpoints!H24)*Parámetros!$B$10*(IF(Touchpoints!S24="",N(Touchpoints!N24),N(Touchpoints!S24))+IF(Touchpoints!T24="",N(Touchpoints!O24),N(Touchpoints!T24)))/2,0),0))</f>
        <v>0</v>
      </c>
      <c r="R53" s="34" t="n">
        <f aca="false">SUM(C53:Q53)</f>
        <v>0</v>
      </c>
    </row>
    <row r="54" customFormat="false" ht="15" hidden="false" customHeight="false" outlineLevel="0" collapsed="false">
      <c r="A54" s="39" t="str">
        <f aca="false">IF(Touchpoints!A25="","",Touchpoints!A25)</f>
        <v>TP20</v>
      </c>
      <c r="B54" s="40" t="str">
        <f aca="false">IF(Touchpoints!B25="","",Touchpoints!B25)</f>
        <v/>
      </c>
      <c r="C54" s="35" t="n">
        <f aca="false">IF(Touchpoints!B25="",0,IFERROR(IF(AND(1&gt;=MAX(1,N(Touchpoints!I25)-2),1&lt;=N(Touchpoints!I25)-1,N(Touchpoints!I25)&gt;=2),IF(Touchpoints!Q25="",N(Touchpoints!L25),N(Touchpoints!Q25))/2,0)+IF(AND(1=1,N(Touchpoints!I25)=1),IF(Touchpoints!Q25="",N(Touchpoints!L25),N(Touchpoints!Q25)),0)+IF(AND(1&gt;=N(Touchpoints!I25),1&lt;=N(Touchpoints!J25)),N(Touchpoints!H25)*IF(Touchpoints!R25="",N(Touchpoints!M25),N(Touchpoints!R25))/MAX(1,N(Touchpoints!J25)-N(Touchpoints!I25)+1),0)+IF(AND(1&gt;=N(Touchpoints!J25)+1,1&lt;=N(Touchpoints!J25)+2),N(Touchpoints!H25)*Parámetros!$B$10*(IF(Touchpoints!S25="",N(Touchpoints!N25),N(Touchpoints!S25))+IF(Touchpoints!T25="",N(Touchpoints!O25),N(Touchpoints!T25)))/2,0),0))</f>
        <v>0</v>
      </c>
      <c r="D54" s="35" t="n">
        <f aca="false">IF(Touchpoints!B25="",0,IFERROR(IF(AND(2&gt;=MAX(1,N(Touchpoints!I25)-2),2&lt;=N(Touchpoints!I25)-1,N(Touchpoints!I25)&gt;=2),IF(Touchpoints!Q25="",N(Touchpoints!L25),N(Touchpoints!Q25))/2,0)+IF(AND(2=1,N(Touchpoints!I25)=1),IF(Touchpoints!Q25="",N(Touchpoints!L25),N(Touchpoints!Q25)),0)+IF(AND(2&gt;=N(Touchpoints!I25),2&lt;=N(Touchpoints!J25)),N(Touchpoints!H25)*IF(Touchpoints!R25="",N(Touchpoints!M25),N(Touchpoints!R25))/MAX(1,N(Touchpoints!J25)-N(Touchpoints!I25)+1),0)+IF(AND(2&gt;=N(Touchpoints!J25)+1,2&lt;=N(Touchpoints!J25)+2),N(Touchpoints!H25)*Parámetros!$B$10*(IF(Touchpoints!S25="",N(Touchpoints!N25),N(Touchpoints!S25))+IF(Touchpoints!T25="",N(Touchpoints!O25),N(Touchpoints!T25)))/2,0),0))</f>
        <v>0</v>
      </c>
      <c r="E54" s="35" t="n">
        <f aca="false">IF(Touchpoints!B25="",0,IFERROR(IF(AND(3&gt;=MAX(1,N(Touchpoints!I25)-2),3&lt;=N(Touchpoints!I25)-1,N(Touchpoints!I25)&gt;=2),IF(Touchpoints!Q25="",N(Touchpoints!L25),N(Touchpoints!Q25))/2,0)+IF(AND(3=1,N(Touchpoints!I25)=1),IF(Touchpoints!Q25="",N(Touchpoints!L25),N(Touchpoints!Q25)),0)+IF(AND(3&gt;=N(Touchpoints!I25),3&lt;=N(Touchpoints!J25)),N(Touchpoints!H25)*IF(Touchpoints!R25="",N(Touchpoints!M25),N(Touchpoints!R25))/MAX(1,N(Touchpoints!J25)-N(Touchpoints!I25)+1),0)+IF(AND(3&gt;=N(Touchpoints!J25)+1,3&lt;=N(Touchpoints!J25)+2),N(Touchpoints!H25)*Parámetros!$B$10*(IF(Touchpoints!S25="",N(Touchpoints!N25),N(Touchpoints!S25))+IF(Touchpoints!T25="",N(Touchpoints!O25),N(Touchpoints!T25)))/2,0),0))</f>
        <v>0</v>
      </c>
      <c r="F54" s="35" t="n">
        <f aca="false">IF(Touchpoints!B25="",0,IFERROR(IF(AND(4&gt;=MAX(1,N(Touchpoints!I25)-2),4&lt;=N(Touchpoints!I25)-1,N(Touchpoints!I25)&gt;=2),IF(Touchpoints!Q25="",N(Touchpoints!L25),N(Touchpoints!Q25))/2,0)+IF(AND(4=1,N(Touchpoints!I25)=1),IF(Touchpoints!Q25="",N(Touchpoints!L25),N(Touchpoints!Q25)),0)+IF(AND(4&gt;=N(Touchpoints!I25),4&lt;=N(Touchpoints!J25)),N(Touchpoints!H25)*IF(Touchpoints!R25="",N(Touchpoints!M25),N(Touchpoints!R25))/MAX(1,N(Touchpoints!J25)-N(Touchpoints!I25)+1),0)+IF(AND(4&gt;=N(Touchpoints!J25)+1,4&lt;=N(Touchpoints!J25)+2),N(Touchpoints!H25)*Parámetros!$B$10*(IF(Touchpoints!S25="",N(Touchpoints!N25),N(Touchpoints!S25))+IF(Touchpoints!T25="",N(Touchpoints!O25),N(Touchpoints!T25)))/2,0),0))</f>
        <v>0</v>
      </c>
      <c r="G54" s="35" t="n">
        <f aca="false">IF(Touchpoints!B25="",0,IFERROR(IF(AND(5&gt;=MAX(1,N(Touchpoints!I25)-2),5&lt;=N(Touchpoints!I25)-1,N(Touchpoints!I25)&gt;=2),IF(Touchpoints!Q25="",N(Touchpoints!L25),N(Touchpoints!Q25))/2,0)+IF(AND(5=1,N(Touchpoints!I25)=1),IF(Touchpoints!Q25="",N(Touchpoints!L25),N(Touchpoints!Q25)),0)+IF(AND(5&gt;=N(Touchpoints!I25),5&lt;=N(Touchpoints!J25)),N(Touchpoints!H25)*IF(Touchpoints!R25="",N(Touchpoints!M25),N(Touchpoints!R25))/MAX(1,N(Touchpoints!J25)-N(Touchpoints!I25)+1),0)+IF(AND(5&gt;=N(Touchpoints!J25)+1,5&lt;=N(Touchpoints!J25)+2),N(Touchpoints!H25)*Parámetros!$B$10*(IF(Touchpoints!S25="",N(Touchpoints!N25),N(Touchpoints!S25))+IF(Touchpoints!T25="",N(Touchpoints!O25),N(Touchpoints!T25)))/2,0),0))</f>
        <v>0</v>
      </c>
      <c r="H54" s="35" t="n">
        <f aca="false">IF(Touchpoints!B25="",0,IFERROR(IF(AND(6&gt;=MAX(1,N(Touchpoints!I25)-2),6&lt;=N(Touchpoints!I25)-1,N(Touchpoints!I25)&gt;=2),IF(Touchpoints!Q25="",N(Touchpoints!L25),N(Touchpoints!Q25))/2,0)+IF(AND(6=1,N(Touchpoints!I25)=1),IF(Touchpoints!Q25="",N(Touchpoints!L25),N(Touchpoints!Q25)),0)+IF(AND(6&gt;=N(Touchpoints!I25),6&lt;=N(Touchpoints!J25)),N(Touchpoints!H25)*IF(Touchpoints!R25="",N(Touchpoints!M25),N(Touchpoints!R25))/MAX(1,N(Touchpoints!J25)-N(Touchpoints!I25)+1),0)+IF(AND(6&gt;=N(Touchpoints!J25)+1,6&lt;=N(Touchpoints!J25)+2),N(Touchpoints!H25)*Parámetros!$B$10*(IF(Touchpoints!S25="",N(Touchpoints!N25),N(Touchpoints!S25))+IF(Touchpoints!T25="",N(Touchpoints!O25),N(Touchpoints!T25)))/2,0),0))</f>
        <v>0</v>
      </c>
      <c r="I54" s="35" t="n">
        <f aca="false">IF(Touchpoints!B25="",0,IFERROR(IF(AND(7&gt;=MAX(1,N(Touchpoints!I25)-2),7&lt;=N(Touchpoints!I25)-1,N(Touchpoints!I25)&gt;=2),IF(Touchpoints!Q25="",N(Touchpoints!L25),N(Touchpoints!Q25))/2,0)+IF(AND(7=1,N(Touchpoints!I25)=1),IF(Touchpoints!Q25="",N(Touchpoints!L25),N(Touchpoints!Q25)),0)+IF(AND(7&gt;=N(Touchpoints!I25),7&lt;=N(Touchpoints!J25)),N(Touchpoints!H25)*IF(Touchpoints!R25="",N(Touchpoints!M25),N(Touchpoints!R25))/MAX(1,N(Touchpoints!J25)-N(Touchpoints!I25)+1),0)+IF(AND(7&gt;=N(Touchpoints!J25)+1,7&lt;=N(Touchpoints!J25)+2),N(Touchpoints!H25)*Parámetros!$B$10*(IF(Touchpoints!S25="",N(Touchpoints!N25),N(Touchpoints!S25))+IF(Touchpoints!T25="",N(Touchpoints!O25),N(Touchpoints!T25)))/2,0),0))</f>
        <v>0</v>
      </c>
      <c r="J54" s="35" t="n">
        <f aca="false">IF(Touchpoints!B25="",0,IFERROR(IF(AND(8&gt;=MAX(1,N(Touchpoints!I25)-2),8&lt;=N(Touchpoints!I25)-1,N(Touchpoints!I25)&gt;=2),IF(Touchpoints!Q25="",N(Touchpoints!L25),N(Touchpoints!Q25))/2,0)+IF(AND(8=1,N(Touchpoints!I25)=1),IF(Touchpoints!Q25="",N(Touchpoints!L25),N(Touchpoints!Q25)),0)+IF(AND(8&gt;=N(Touchpoints!I25),8&lt;=N(Touchpoints!J25)),N(Touchpoints!H25)*IF(Touchpoints!R25="",N(Touchpoints!M25),N(Touchpoints!R25))/MAX(1,N(Touchpoints!J25)-N(Touchpoints!I25)+1),0)+IF(AND(8&gt;=N(Touchpoints!J25)+1,8&lt;=N(Touchpoints!J25)+2),N(Touchpoints!H25)*Parámetros!$B$10*(IF(Touchpoints!S25="",N(Touchpoints!N25),N(Touchpoints!S25))+IF(Touchpoints!T25="",N(Touchpoints!O25),N(Touchpoints!T25)))/2,0),0))</f>
        <v>0</v>
      </c>
      <c r="K54" s="35" t="n">
        <f aca="false">IF(Touchpoints!B25="",0,IFERROR(IF(AND(9&gt;=MAX(1,N(Touchpoints!I25)-2),9&lt;=N(Touchpoints!I25)-1,N(Touchpoints!I25)&gt;=2),IF(Touchpoints!Q25="",N(Touchpoints!L25),N(Touchpoints!Q25))/2,0)+IF(AND(9=1,N(Touchpoints!I25)=1),IF(Touchpoints!Q25="",N(Touchpoints!L25),N(Touchpoints!Q25)),0)+IF(AND(9&gt;=N(Touchpoints!I25),9&lt;=N(Touchpoints!J25)),N(Touchpoints!H25)*IF(Touchpoints!R25="",N(Touchpoints!M25),N(Touchpoints!R25))/MAX(1,N(Touchpoints!J25)-N(Touchpoints!I25)+1),0)+IF(AND(9&gt;=N(Touchpoints!J25)+1,9&lt;=N(Touchpoints!J25)+2),N(Touchpoints!H25)*Parámetros!$B$10*(IF(Touchpoints!S25="",N(Touchpoints!N25),N(Touchpoints!S25))+IF(Touchpoints!T25="",N(Touchpoints!O25),N(Touchpoints!T25)))/2,0),0))</f>
        <v>0</v>
      </c>
      <c r="L54" s="35" t="n">
        <f aca="false">IF(Touchpoints!B25="",0,IFERROR(IF(AND(10&gt;=MAX(1,N(Touchpoints!I25)-2),10&lt;=N(Touchpoints!I25)-1,N(Touchpoints!I25)&gt;=2),IF(Touchpoints!Q25="",N(Touchpoints!L25),N(Touchpoints!Q25))/2,0)+IF(AND(10=1,N(Touchpoints!I25)=1),IF(Touchpoints!Q25="",N(Touchpoints!L25),N(Touchpoints!Q25)),0)+IF(AND(10&gt;=N(Touchpoints!I25),10&lt;=N(Touchpoints!J25)),N(Touchpoints!H25)*IF(Touchpoints!R25="",N(Touchpoints!M25),N(Touchpoints!R25))/MAX(1,N(Touchpoints!J25)-N(Touchpoints!I25)+1),0)+IF(AND(10&gt;=N(Touchpoints!J25)+1,10&lt;=N(Touchpoints!J25)+2),N(Touchpoints!H25)*Parámetros!$B$10*(IF(Touchpoints!S25="",N(Touchpoints!N25),N(Touchpoints!S25))+IF(Touchpoints!T25="",N(Touchpoints!O25),N(Touchpoints!T25)))/2,0),0))</f>
        <v>0</v>
      </c>
      <c r="M54" s="35" t="n">
        <f aca="false">IF(Touchpoints!B25="",0,IFERROR(IF(AND(11&gt;=MAX(1,N(Touchpoints!I25)-2),11&lt;=N(Touchpoints!I25)-1,N(Touchpoints!I25)&gt;=2),IF(Touchpoints!Q25="",N(Touchpoints!L25),N(Touchpoints!Q25))/2,0)+IF(AND(11=1,N(Touchpoints!I25)=1),IF(Touchpoints!Q25="",N(Touchpoints!L25),N(Touchpoints!Q25)),0)+IF(AND(11&gt;=N(Touchpoints!I25),11&lt;=N(Touchpoints!J25)),N(Touchpoints!H25)*IF(Touchpoints!R25="",N(Touchpoints!M25),N(Touchpoints!R25))/MAX(1,N(Touchpoints!J25)-N(Touchpoints!I25)+1),0)+IF(AND(11&gt;=N(Touchpoints!J25)+1,11&lt;=N(Touchpoints!J25)+2),N(Touchpoints!H25)*Parámetros!$B$10*(IF(Touchpoints!S25="",N(Touchpoints!N25),N(Touchpoints!S25))+IF(Touchpoints!T25="",N(Touchpoints!O25),N(Touchpoints!T25)))/2,0),0))</f>
        <v>0</v>
      </c>
      <c r="N54" s="35" t="n">
        <f aca="false">IF(Touchpoints!B25="",0,IFERROR(IF(AND(12&gt;=MAX(1,N(Touchpoints!I25)-2),12&lt;=N(Touchpoints!I25)-1,N(Touchpoints!I25)&gt;=2),IF(Touchpoints!Q25="",N(Touchpoints!L25),N(Touchpoints!Q25))/2,0)+IF(AND(12=1,N(Touchpoints!I25)=1),IF(Touchpoints!Q25="",N(Touchpoints!L25),N(Touchpoints!Q25)),0)+IF(AND(12&gt;=N(Touchpoints!I25),12&lt;=N(Touchpoints!J25)),N(Touchpoints!H25)*IF(Touchpoints!R25="",N(Touchpoints!M25),N(Touchpoints!R25))/MAX(1,N(Touchpoints!J25)-N(Touchpoints!I25)+1),0)+IF(AND(12&gt;=N(Touchpoints!J25)+1,12&lt;=N(Touchpoints!J25)+2),N(Touchpoints!H25)*Parámetros!$B$10*(IF(Touchpoints!S25="",N(Touchpoints!N25),N(Touchpoints!S25))+IF(Touchpoints!T25="",N(Touchpoints!O25),N(Touchpoints!T25)))/2,0),0))</f>
        <v>0</v>
      </c>
      <c r="O54" s="35" t="n">
        <f aca="false">IF(Touchpoints!B25="",0,IFERROR(IF(AND(13&gt;=MAX(1,N(Touchpoints!I25)-2),13&lt;=N(Touchpoints!I25)-1,N(Touchpoints!I25)&gt;=2),IF(Touchpoints!Q25="",N(Touchpoints!L25),N(Touchpoints!Q25))/2,0)+IF(AND(13=1,N(Touchpoints!I25)=1),IF(Touchpoints!Q25="",N(Touchpoints!L25),N(Touchpoints!Q25)),0)+IF(AND(13&gt;=N(Touchpoints!I25),13&lt;=N(Touchpoints!J25)),N(Touchpoints!H25)*IF(Touchpoints!R25="",N(Touchpoints!M25),N(Touchpoints!R25))/MAX(1,N(Touchpoints!J25)-N(Touchpoints!I25)+1),0)+IF(AND(13&gt;=N(Touchpoints!J25)+1,13&lt;=N(Touchpoints!J25)+2),N(Touchpoints!H25)*Parámetros!$B$10*(IF(Touchpoints!S25="",N(Touchpoints!N25),N(Touchpoints!S25))+IF(Touchpoints!T25="",N(Touchpoints!O25),N(Touchpoints!T25)))/2,0),0))</f>
        <v>0</v>
      </c>
      <c r="P54" s="35" t="n">
        <f aca="false">IF(Touchpoints!B25="",0,IFERROR(IF(AND(14&gt;=MAX(1,N(Touchpoints!I25)-2),14&lt;=N(Touchpoints!I25)-1,N(Touchpoints!I25)&gt;=2),IF(Touchpoints!Q25="",N(Touchpoints!L25),N(Touchpoints!Q25))/2,0)+IF(AND(14=1,N(Touchpoints!I25)=1),IF(Touchpoints!Q25="",N(Touchpoints!L25),N(Touchpoints!Q25)),0)+IF(AND(14&gt;=N(Touchpoints!I25),14&lt;=N(Touchpoints!J25)),N(Touchpoints!H25)*IF(Touchpoints!R25="",N(Touchpoints!M25),N(Touchpoints!R25))/MAX(1,N(Touchpoints!J25)-N(Touchpoints!I25)+1),0)+IF(AND(14&gt;=N(Touchpoints!J25)+1,14&lt;=N(Touchpoints!J25)+2),N(Touchpoints!H25)*Parámetros!$B$10*(IF(Touchpoints!S25="",N(Touchpoints!N25),N(Touchpoints!S25))+IF(Touchpoints!T25="",N(Touchpoints!O25),N(Touchpoints!T25)))/2,0),0))</f>
        <v>0</v>
      </c>
      <c r="Q54" s="35" t="n">
        <f aca="false">IF(Touchpoints!B25="",0,IFERROR(IF(AND(15&gt;=MAX(1,N(Touchpoints!I25)-2),15&lt;=N(Touchpoints!I25)-1,N(Touchpoints!I25)&gt;=2),IF(Touchpoints!Q25="",N(Touchpoints!L25),N(Touchpoints!Q25))/2,0)+IF(AND(15=1,N(Touchpoints!I25)=1),IF(Touchpoints!Q25="",N(Touchpoints!L25),N(Touchpoints!Q25)),0)+IF(AND(15&gt;=N(Touchpoints!I25),15&lt;=N(Touchpoints!J25)),N(Touchpoints!H25)*IF(Touchpoints!R25="",N(Touchpoints!M25),N(Touchpoints!R25))/MAX(1,N(Touchpoints!J25)-N(Touchpoints!I25)+1),0)+IF(AND(15&gt;=N(Touchpoints!J25)+1,15&lt;=N(Touchpoints!J25)+2),N(Touchpoints!H25)*Parámetros!$B$10*(IF(Touchpoints!S25="",N(Touchpoints!N25),N(Touchpoints!S25))+IF(Touchpoints!T25="",N(Touchpoints!O25),N(Touchpoints!T25)))/2,0),0))</f>
        <v>0</v>
      </c>
      <c r="R54" s="34" t="n">
        <f aca="false">SUM(C54:Q54)</f>
        <v>0</v>
      </c>
    </row>
    <row r="55" customFormat="false" ht="15" hidden="false" customHeight="false" outlineLevel="0" collapsed="false">
      <c r="A55" s="39" t="str">
        <f aca="false">IF(Touchpoints!A26="","",Touchpoints!A26)</f>
        <v>TP21</v>
      </c>
      <c r="B55" s="40" t="str">
        <f aca="false">IF(Touchpoints!B26="","",Touchpoints!B26)</f>
        <v/>
      </c>
      <c r="C55" s="35" t="n">
        <f aca="false">IF(Touchpoints!B26="",0,IFERROR(IF(AND(1&gt;=MAX(1,N(Touchpoints!I26)-2),1&lt;=N(Touchpoints!I26)-1,N(Touchpoints!I26)&gt;=2),IF(Touchpoints!Q26="",N(Touchpoints!L26),N(Touchpoints!Q26))/2,0)+IF(AND(1=1,N(Touchpoints!I26)=1),IF(Touchpoints!Q26="",N(Touchpoints!L26),N(Touchpoints!Q26)),0)+IF(AND(1&gt;=N(Touchpoints!I26),1&lt;=N(Touchpoints!J26)),N(Touchpoints!H26)*IF(Touchpoints!R26="",N(Touchpoints!M26),N(Touchpoints!R26))/MAX(1,N(Touchpoints!J26)-N(Touchpoints!I26)+1),0)+IF(AND(1&gt;=N(Touchpoints!J26)+1,1&lt;=N(Touchpoints!J26)+2),N(Touchpoints!H26)*Parámetros!$B$10*(IF(Touchpoints!S26="",N(Touchpoints!N26),N(Touchpoints!S26))+IF(Touchpoints!T26="",N(Touchpoints!O26),N(Touchpoints!T26)))/2,0),0))</f>
        <v>0</v>
      </c>
      <c r="D55" s="35" t="n">
        <f aca="false">IF(Touchpoints!B26="",0,IFERROR(IF(AND(2&gt;=MAX(1,N(Touchpoints!I26)-2),2&lt;=N(Touchpoints!I26)-1,N(Touchpoints!I26)&gt;=2),IF(Touchpoints!Q26="",N(Touchpoints!L26),N(Touchpoints!Q26))/2,0)+IF(AND(2=1,N(Touchpoints!I26)=1),IF(Touchpoints!Q26="",N(Touchpoints!L26),N(Touchpoints!Q26)),0)+IF(AND(2&gt;=N(Touchpoints!I26),2&lt;=N(Touchpoints!J26)),N(Touchpoints!H26)*IF(Touchpoints!R26="",N(Touchpoints!M26),N(Touchpoints!R26))/MAX(1,N(Touchpoints!J26)-N(Touchpoints!I26)+1),0)+IF(AND(2&gt;=N(Touchpoints!J26)+1,2&lt;=N(Touchpoints!J26)+2),N(Touchpoints!H26)*Parámetros!$B$10*(IF(Touchpoints!S26="",N(Touchpoints!N26),N(Touchpoints!S26))+IF(Touchpoints!T26="",N(Touchpoints!O26),N(Touchpoints!T26)))/2,0),0))</f>
        <v>0</v>
      </c>
      <c r="E55" s="35" t="n">
        <f aca="false">IF(Touchpoints!B26="",0,IFERROR(IF(AND(3&gt;=MAX(1,N(Touchpoints!I26)-2),3&lt;=N(Touchpoints!I26)-1,N(Touchpoints!I26)&gt;=2),IF(Touchpoints!Q26="",N(Touchpoints!L26),N(Touchpoints!Q26))/2,0)+IF(AND(3=1,N(Touchpoints!I26)=1),IF(Touchpoints!Q26="",N(Touchpoints!L26),N(Touchpoints!Q26)),0)+IF(AND(3&gt;=N(Touchpoints!I26),3&lt;=N(Touchpoints!J26)),N(Touchpoints!H26)*IF(Touchpoints!R26="",N(Touchpoints!M26),N(Touchpoints!R26))/MAX(1,N(Touchpoints!J26)-N(Touchpoints!I26)+1),0)+IF(AND(3&gt;=N(Touchpoints!J26)+1,3&lt;=N(Touchpoints!J26)+2),N(Touchpoints!H26)*Parámetros!$B$10*(IF(Touchpoints!S26="",N(Touchpoints!N26),N(Touchpoints!S26))+IF(Touchpoints!T26="",N(Touchpoints!O26),N(Touchpoints!T26)))/2,0),0))</f>
        <v>0</v>
      </c>
      <c r="F55" s="35" t="n">
        <f aca="false">IF(Touchpoints!B26="",0,IFERROR(IF(AND(4&gt;=MAX(1,N(Touchpoints!I26)-2),4&lt;=N(Touchpoints!I26)-1,N(Touchpoints!I26)&gt;=2),IF(Touchpoints!Q26="",N(Touchpoints!L26),N(Touchpoints!Q26))/2,0)+IF(AND(4=1,N(Touchpoints!I26)=1),IF(Touchpoints!Q26="",N(Touchpoints!L26),N(Touchpoints!Q26)),0)+IF(AND(4&gt;=N(Touchpoints!I26),4&lt;=N(Touchpoints!J26)),N(Touchpoints!H26)*IF(Touchpoints!R26="",N(Touchpoints!M26),N(Touchpoints!R26))/MAX(1,N(Touchpoints!J26)-N(Touchpoints!I26)+1),0)+IF(AND(4&gt;=N(Touchpoints!J26)+1,4&lt;=N(Touchpoints!J26)+2),N(Touchpoints!H26)*Parámetros!$B$10*(IF(Touchpoints!S26="",N(Touchpoints!N26),N(Touchpoints!S26))+IF(Touchpoints!T26="",N(Touchpoints!O26),N(Touchpoints!T26)))/2,0),0))</f>
        <v>0</v>
      </c>
      <c r="G55" s="35" t="n">
        <f aca="false">IF(Touchpoints!B26="",0,IFERROR(IF(AND(5&gt;=MAX(1,N(Touchpoints!I26)-2),5&lt;=N(Touchpoints!I26)-1,N(Touchpoints!I26)&gt;=2),IF(Touchpoints!Q26="",N(Touchpoints!L26),N(Touchpoints!Q26))/2,0)+IF(AND(5=1,N(Touchpoints!I26)=1),IF(Touchpoints!Q26="",N(Touchpoints!L26),N(Touchpoints!Q26)),0)+IF(AND(5&gt;=N(Touchpoints!I26),5&lt;=N(Touchpoints!J26)),N(Touchpoints!H26)*IF(Touchpoints!R26="",N(Touchpoints!M26),N(Touchpoints!R26))/MAX(1,N(Touchpoints!J26)-N(Touchpoints!I26)+1),0)+IF(AND(5&gt;=N(Touchpoints!J26)+1,5&lt;=N(Touchpoints!J26)+2),N(Touchpoints!H26)*Parámetros!$B$10*(IF(Touchpoints!S26="",N(Touchpoints!N26),N(Touchpoints!S26))+IF(Touchpoints!T26="",N(Touchpoints!O26),N(Touchpoints!T26)))/2,0),0))</f>
        <v>0</v>
      </c>
      <c r="H55" s="35" t="n">
        <f aca="false">IF(Touchpoints!B26="",0,IFERROR(IF(AND(6&gt;=MAX(1,N(Touchpoints!I26)-2),6&lt;=N(Touchpoints!I26)-1,N(Touchpoints!I26)&gt;=2),IF(Touchpoints!Q26="",N(Touchpoints!L26),N(Touchpoints!Q26))/2,0)+IF(AND(6=1,N(Touchpoints!I26)=1),IF(Touchpoints!Q26="",N(Touchpoints!L26),N(Touchpoints!Q26)),0)+IF(AND(6&gt;=N(Touchpoints!I26),6&lt;=N(Touchpoints!J26)),N(Touchpoints!H26)*IF(Touchpoints!R26="",N(Touchpoints!M26),N(Touchpoints!R26))/MAX(1,N(Touchpoints!J26)-N(Touchpoints!I26)+1),0)+IF(AND(6&gt;=N(Touchpoints!J26)+1,6&lt;=N(Touchpoints!J26)+2),N(Touchpoints!H26)*Parámetros!$B$10*(IF(Touchpoints!S26="",N(Touchpoints!N26),N(Touchpoints!S26))+IF(Touchpoints!T26="",N(Touchpoints!O26),N(Touchpoints!T26)))/2,0),0))</f>
        <v>0</v>
      </c>
      <c r="I55" s="35" t="n">
        <f aca="false">IF(Touchpoints!B26="",0,IFERROR(IF(AND(7&gt;=MAX(1,N(Touchpoints!I26)-2),7&lt;=N(Touchpoints!I26)-1,N(Touchpoints!I26)&gt;=2),IF(Touchpoints!Q26="",N(Touchpoints!L26),N(Touchpoints!Q26))/2,0)+IF(AND(7=1,N(Touchpoints!I26)=1),IF(Touchpoints!Q26="",N(Touchpoints!L26),N(Touchpoints!Q26)),0)+IF(AND(7&gt;=N(Touchpoints!I26),7&lt;=N(Touchpoints!J26)),N(Touchpoints!H26)*IF(Touchpoints!R26="",N(Touchpoints!M26),N(Touchpoints!R26))/MAX(1,N(Touchpoints!J26)-N(Touchpoints!I26)+1),0)+IF(AND(7&gt;=N(Touchpoints!J26)+1,7&lt;=N(Touchpoints!J26)+2),N(Touchpoints!H26)*Parámetros!$B$10*(IF(Touchpoints!S26="",N(Touchpoints!N26),N(Touchpoints!S26))+IF(Touchpoints!T26="",N(Touchpoints!O26),N(Touchpoints!T26)))/2,0),0))</f>
        <v>0</v>
      </c>
      <c r="J55" s="35" t="n">
        <f aca="false">IF(Touchpoints!B26="",0,IFERROR(IF(AND(8&gt;=MAX(1,N(Touchpoints!I26)-2),8&lt;=N(Touchpoints!I26)-1,N(Touchpoints!I26)&gt;=2),IF(Touchpoints!Q26="",N(Touchpoints!L26),N(Touchpoints!Q26))/2,0)+IF(AND(8=1,N(Touchpoints!I26)=1),IF(Touchpoints!Q26="",N(Touchpoints!L26),N(Touchpoints!Q26)),0)+IF(AND(8&gt;=N(Touchpoints!I26),8&lt;=N(Touchpoints!J26)),N(Touchpoints!H26)*IF(Touchpoints!R26="",N(Touchpoints!M26),N(Touchpoints!R26))/MAX(1,N(Touchpoints!J26)-N(Touchpoints!I26)+1),0)+IF(AND(8&gt;=N(Touchpoints!J26)+1,8&lt;=N(Touchpoints!J26)+2),N(Touchpoints!H26)*Parámetros!$B$10*(IF(Touchpoints!S26="",N(Touchpoints!N26),N(Touchpoints!S26))+IF(Touchpoints!T26="",N(Touchpoints!O26),N(Touchpoints!T26)))/2,0),0))</f>
        <v>0</v>
      </c>
      <c r="K55" s="35" t="n">
        <f aca="false">IF(Touchpoints!B26="",0,IFERROR(IF(AND(9&gt;=MAX(1,N(Touchpoints!I26)-2),9&lt;=N(Touchpoints!I26)-1,N(Touchpoints!I26)&gt;=2),IF(Touchpoints!Q26="",N(Touchpoints!L26),N(Touchpoints!Q26))/2,0)+IF(AND(9=1,N(Touchpoints!I26)=1),IF(Touchpoints!Q26="",N(Touchpoints!L26),N(Touchpoints!Q26)),0)+IF(AND(9&gt;=N(Touchpoints!I26),9&lt;=N(Touchpoints!J26)),N(Touchpoints!H26)*IF(Touchpoints!R26="",N(Touchpoints!M26),N(Touchpoints!R26))/MAX(1,N(Touchpoints!J26)-N(Touchpoints!I26)+1),0)+IF(AND(9&gt;=N(Touchpoints!J26)+1,9&lt;=N(Touchpoints!J26)+2),N(Touchpoints!H26)*Parámetros!$B$10*(IF(Touchpoints!S26="",N(Touchpoints!N26),N(Touchpoints!S26))+IF(Touchpoints!T26="",N(Touchpoints!O26),N(Touchpoints!T26)))/2,0),0))</f>
        <v>0</v>
      </c>
      <c r="L55" s="35" t="n">
        <f aca="false">IF(Touchpoints!B26="",0,IFERROR(IF(AND(10&gt;=MAX(1,N(Touchpoints!I26)-2),10&lt;=N(Touchpoints!I26)-1,N(Touchpoints!I26)&gt;=2),IF(Touchpoints!Q26="",N(Touchpoints!L26),N(Touchpoints!Q26))/2,0)+IF(AND(10=1,N(Touchpoints!I26)=1),IF(Touchpoints!Q26="",N(Touchpoints!L26),N(Touchpoints!Q26)),0)+IF(AND(10&gt;=N(Touchpoints!I26),10&lt;=N(Touchpoints!J26)),N(Touchpoints!H26)*IF(Touchpoints!R26="",N(Touchpoints!M26),N(Touchpoints!R26))/MAX(1,N(Touchpoints!J26)-N(Touchpoints!I26)+1),0)+IF(AND(10&gt;=N(Touchpoints!J26)+1,10&lt;=N(Touchpoints!J26)+2),N(Touchpoints!H26)*Parámetros!$B$10*(IF(Touchpoints!S26="",N(Touchpoints!N26),N(Touchpoints!S26))+IF(Touchpoints!T26="",N(Touchpoints!O26),N(Touchpoints!T26)))/2,0),0))</f>
        <v>0</v>
      </c>
      <c r="M55" s="35" t="n">
        <f aca="false">IF(Touchpoints!B26="",0,IFERROR(IF(AND(11&gt;=MAX(1,N(Touchpoints!I26)-2),11&lt;=N(Touchpoints!I26)-1,N(Touchpoints!I26)&gt;=2),IF(Touchpoints!Q26="",N(Touchpoints!L26),N(Touchpoints!Q26))/2,0)+IF(AND(11=1,N(Touchpoints!I26)=1),IF(Touchpoints!Q26="",N(Touchpoints!L26),N(Touchpoints!Q26)),0)+IF(AND(11&gt;=N(Touchpoints!I26),11&lt;=N(Touchpoints!J26)),N(Touchpoints!H26)*IF(Touchpoints!R26="",N(Touchpoints!M26),N(Touchpoints!R26))/MAX(1,N(Touchpoints!J26)-N(Touchpoints!I26)+1),0)+IF(AND(11&gt;=N(Touchpoints!J26)+1,11&lt;=N(Touchpoints!J26)+2),N(Touchpoints!H26)*Parámetros!$B$10*(IF(Touchpoints!S26="",N(Touchpoints!N26),N(Touchpoints!S26))+IF(Touchpoints!T26="",N(Touchpoints!O26),N(Touchpoints!T26)))/2,0),0))</f>
        <v>0</v>
      </c>
      <c r="N55" s="35" t="n">
        <f aca="false">IF(Touchpoints!B26="",0,IFERROR(IF(AND(12&gt;=MAX(1,N(Touchpoints!I26)-2),12&lt;=N(Touchpoints!I26)-1,N(Touchpoints!I26)&gt;=2),IF(Touchpoints!Q26="",N(Touchpoints!L26),N(Touchpoints!Q26))/2,0)+IF(AND(12=1,N(Touchpoints!I26)=1),IF(Touchpoints!Q26="",N(Touchpoints!L26),N(Touchpoints!Q26)),0)+IF(AND(12&gt;=N(Touchpoints!I26),12&lt;=N(Touchpoints!J26)),N(Touchpoints!H26)*IF(Touchpoints!R26="",N(Touchpoints!M26),N(Touchpoints!R26))/MAX(1,N(Touchpoints!J26)-N(Touchpoints!I26)+1),0)+IF(AND(12&gt;=N(Touchpoints!J26)+1,12&lt;=N(Touchpoints!J26)+2),N(Touchpoints!H26)*Parámetros!$B$10*(IF(Touchpoints!S26="",N(Touchpoints!N26),N(Touchpoints!S26))+IF(Touchpoints!T26="",N(Touchpoints!O26),N(Touchpoints!T26)))/2,0),0))</f>
        <v>0</v>
      </c>
      <c r="O55" s="35" t="n">
        <f aca="false">IF(Touchpoints!B26="",0,IFERROR(IF(AND(13&gt;=MAX(1,N(Touchpoints!I26)-2),13&lt;=N(Touchpoints!I26)-1,N(Touchpoints!I26)&gt;=2),IF(Touchpoints!Q26="",N(Touchpoints!L26),N(Touchpoints!Q26))/2,0)+IF(AND(13=1,N(Touchpoints!I26)=1),IF(Touchpoints!Q26="",N(Touchpoints!L26),N(Touchpoints!Q26)),0)+IF(AND(13&gt;=N(Touchpoints!I26),13&lt;=N(Touchpoints!J26)),N(Touchpoints!H26)*IF(Touchpoints!R26="",N(Touchpoints!M26),N(Touchpoints!R26))/MAX(1,N(Touchpoints!J26)-N(Touchpoints!I26)+1),0)+IF(AND(13&gt;=N(Touchpoints!J26)+1,13&lt;=N(Touchpoints!J26)+2),N(Touchpoints!H26)*Parámetros!$B$10*(IF(Touchpoints!S26="",N(Touchpoints!N26),N(Touchpoints!S26))+IF(Touchpoints!T26="",N(Touchpoints!O26),N(Touchpoints!T26)))/2,0),0))</f>
        <v>0</v>
      </c>
      <c r="P55" s="35" t="n">
        <f aca="false">IF(Touchpoints!B26="",0,IFERROR(IF(AND(14&gt;=MAX(1,N(Touchpoints!I26)-2),14&lt;=N(Touchpoints!I26)-1,N(Touchpoints!I26)&gt;=2),IF(Touchpoints!Q26="",N(Touchpoints!L26),N(Touchpoints!Q26))/2,0)+IF(AND(14=1,N(Touchpoints!I26)=1),IF(Touchpoints!Q26="",N(Touchpoints!L26),N(Touchpoints!Q26)),0)+IF(AND(14&gt;=N(Touchpoints!I26),14&lt;=N(Touchpoints!J26)),N(Touchpoints!H26)*IF(Touchpoints!R26="",N(Touchpoints!M26),N(Touchpoints!R26))/MAX(1,N(Touchpoints!J26)-N(Touchpoints!I26)+1),0)+IF(AND(14&gt;=N(Touchpoints!J26)+1,14&lt;=N(Touchpoints!J26)+2),N(Touchpoints!H26)*Parámetros!$B$10*(IF(Touchpoints!S26="",N(Touchpoints!N26),N(Touchpoints!S26))+IF(Touchpoints!T26="",N(Touchpoints!O26),N(Touchpoints!T26)))/2,0),0))</f>
        <v>0</v>
      </c>
      <c r="Q55" s="35" t="n">
        <f aca="false">IF(Touchpoints!B26="",0,IFERROR(IF(AND(15&gt;=MAX(1,N(Touchpoints!I26)-2),15&lt;=N(Touchpoints!I26)-1,N(Touchpoints!I26)&gt;=2),IF(Touchpoints!Q26="",N(Touchpoints!L26),N(Touchpoints!Q26))/2,0)+IF(AND(15=1,N(Touchpoints!I26)=1),IF(Touchpoints!Q26="",N(Touchpoints!L26),N(Touchpoints!Q26)),0)+IF(AND(15&gt;=N(Touchpoints!I26),15&lt;=N(Touchpoints!J26)),N(Touchpoints!H26)*IF(Touchpoints!R26="",N(Touchpoints!M26),N(Touchpoints!R26))/MAX(1,N(Touchpoints!J26)-N(Touchpoints!I26)+1),0)+IF(AND(15&gt;=N(Touchpoints!J26)+1,15&lt;=N(Touchpoints!J26)+2),N(Touchpoints!H26)*Parámetros!$B$10*(IF(Touchpoints!S26="",N(Touchpoints!N26),N(Touchpoints!S26))+IF(Touchpoints!T26="",N(Touchpoints!O26),N(Touchpoints!T26)))/2,0),0))</f>
        <v>0</v>
      </c>
      <c r="R55" s="34" t="n">
        <f aca="false">SUM(C55:Q55)</f>
        <v>0</v>
      </c>
    </row>
    <row r="56" customFormat="false" ht="15" hidden="false" customHeight="false" outlineLevel="0" collapsed="false">
      <c r="A56" s="39" t="str">
        <f aca="false">IF(Touchpoints!A27="","",Touchpoints!A27)</f>
        <v>TP22</v>
      </c>
      <c r="B56" s="40" t="str">
        <f aca="false">IF(Touchpoints!B27="","",Touchpoints!B27)</f>
        <v/>
      </c>
      <c r="C56" s="35" t="n">
        <f aca="false">IF(Touchpoints!B27="",0,IFERROR(IF(AND(1&gt;=MAX(1,N(Touchpoints!I27)-2),1&lt;=N(Touchpoints!I27)-1,N(Touchpoints!I27)&gt;=2),IF(Touchpoints!Q27="",N(Touchpoints!L27),N(Touchpoints!Q27))/2,0)+IF(AND(1=1,N(Touchpoints!I27)=1),IF(Touchpoints!Q27="",N(Touchpoints!L27),N(Touchpoints!Q27)),0)+IF(AND(1&gt;=N(Touchpoints!I27),1&lt;=N(Touchpoints!J27)),N(Touchpoints!H27)*IF(Touchpoints!R27="",N(Touchpoints!M27),N(Touchpoints!R27))/MAX(1,N(Touchpoints!J27)-N(Touchpoints!I27)+1),0)+IF(AND(1&gt;=N(Touchpoints!J27)+1,1&lt;=N(Touchpoints!J27)+2),N(Touchpoints!H27)*Parámetros!$B$10*(IF(Touchpoints!S27="",N(Touchpoints!N27),N(Touchpoints!S27))+IF(Touchpoints!T27="",N(Touchpoints!O27),N(Touchpoints!T27)))/2,0),0))</f>
        <v>0</v>
      </c>
      <c r="D56" s="35" t="n">
        <f aca="false">IF(Touchpoints!B27="",0,IFERROR(IF(AND(2&gt;=MAX(1,N(Touchpoints!I27)-2),2&lt;=N(Touchpoints!I27)-1,N(Touchpoints!I27)&gt;=2),IF(Touchpoints!Q27="",N(Touchpoints!L27),N(Touchpoints!Q27))/2,0)+IF(AND(2=1,N(Touchpoints!I27)=1),IF(Touchpoints!Q27="",N(Touchpoints!L27),N(Touchpoints!Q27)),0)+IF(AND(2&gt;=N(Touchpoints!I27),2&lt;=N(Touchpoints!J27)),N(Touchpoints!H27)*IF(Touchpoints!R27="",N(Touchpoints!M27),N(Touchpoints!R27))/MAX(1,N(Touchpoints!J27)-N(Touchpoints!I27)+1),0)+IF(AND(2&gt;=N(Touchpoints!J27)+1,2&lt;=N(Touchpoints!J27)+2),N(Touchpoints!H27)*Parámetros!$B$10*(IF(Touchpoints!S27="",N(Touchpoints!N27),N(Touchpoints!S27))+IF(Touchpoints!T27="",N(Touchpoints!O27),N(Touchpoints!T27)))/2,0),0))</f>
        <v>0</v>
      </c>
      <c r="E56" s="35" t="n">
        <f aca="false">IF(Touchpoints!B27="",0,IFERROR(IF(AND(3&gt;=MAX(1,N(Touchpoints!I27)-2),3&lt;=N(Touchpoints!I27)-1,N(Touchpoints!I27)&gt;=2),IF(Touchpoints!Q27="",N(Touchpoints!L27),N(Touchpoints!Q27))/2,0)+IF(AND(3=1,N(Touchpoints!I27)=1),IF(Touchpoints!Q27="",N(Touchpoints!L27),N(Touchpoints!Q27)),0)+IF(AND(3&gt;=N(Touchpoints!I27),3&lt;=N(Touchpoints!J27)),N(Touchpoints!H27)*IF(Touchpoints!R27="",N(Touchpoints!M27),N(Touchpoints!R27))/MAX(1,N(Touchpoints!J27)-N(Touchpoints!I27)+1),0)+IF(AND(3&gt;=N(Touchpoints!J27)+1,3&lt;=N(Touchpoints!J27)+2),N(Touchpoints!H27)*Parámetros!$B$10*(IF(Touchpoints!S27="",N(Touchpoints!N27),N(Touchpoints!S27))+IF(Touchpoints!T27="",N(Touchpoints!O27),N(Touchpoints!T27)))/2,0),0))</f>
        <v>0</v>
      </c>
      <c r="F56" s="35" t="n">
        <f aca="false">IF(Touchpoints!B27="",0,IFERROR(IF(AND(4&gt;=MAX(1,N(Touchpoints!I27)-2),4&lt;=N(Touchpoints!I27)-1,N(Touchpoints!I27)&gt;=2),IF(Touchpoints!Q27="",N(Touchpoints!L27),N(Touchpoints!Q27))/2,0)+IF(AND(4=1,N(Touchpoints!I27)=1),IF(Touchpoints!Q27="",N(Touchpoints!L27),N(Touchpoints!Q27)),0)+IF(AND(4&gt;=N(Touchpoints!I27),4&lt;=N(Touchpoints!J27)),N(Touchpoints!H27)*IF(Touchpoints!R27="",N(Touchpoints!M27),N(Touchpoints!R27))/MAX(1,N(Touchpoints!J27)-N(Touchpoints!I27)+1),0)+IF(AND(4&gt;=N(Touchpoints!J27)+1,4&lt;=N(Touchpoints!J27)+2),N(Touchpoints!H27)*Parámetros!$B$10*(IF(Touchpoints!S27="",N(Touchpoints!N27),N(Touchpoints!S27))+IF(Touchpoints!T27="",N(Touchpoints!O27),N(Touchpoints!T27)))/2,0),0))</f>
        <v>0</v>
      </c>
      <c r="G56" s="35" t="n">
        <f aca="false">IF(Touchpoints!B27="",0,IFERROR(IF(AND(5&gt;=MAX(1,N(Touchpoints!I27)-2),5&lt;=N(Touchpoints!I27)-1,N(Touchpoints!I27)&gt;=2),IF(Touchpoints!Q27="",N(Touchpoints!L27),N(Touchpoints!Q27))/2,0)+IF(AND(5=1,N(Touchpoints!I27)=1),IF(Touchpoints!Q27="",N(Touchpoints!L27),N(Touchpoints!Q27)),0)+IF(AND(5&gt;=N(Touchpoints!I27),5&lt;=N(Touchpoints!J27)),N(Touchpoints!H27)*IF(Touchpoints!R27="",N(Touchpoints!M27),N(Touchpoints!R27))/MAX(1,N(Touchpoints!J27)-N(Touchpoints!I27)+1),0)+IF(AND(5&gt;=N(Touchpoints!J27)+1,5&lt;=N(Touchpoints!J27)+2),N(Touchpoints!H27)*Parámetros!$B$10*(IF(Touchpoints!S27="",N(Touchpoints!N27),N(Touchpoints!S27))+IF(Touchpoints!T27="",N(Touchpoints!O27),N(Touchpoints!T27)))/2,0),0))</f>
        <v>0</v>
      </c>
      <c r="H56" s="35" t="n">
        <f aca="false">IF(Touchpoints!B27="",0,IFERROR(IF(AND(6&gt;=MAX(1,N(Touchpoints!I27)-2),6&lt;=N(Touchpoints!I27)-1,N(Touchpoints!I27)&gt;=2),IF(Touchpoints!Q27="",N(Touchpoints!L27),N(Touchpoints!Q27))/2,0)+IF(AND(6=1,N(Touchpoints!I27)=1),IF(Touchpoints!Q27="",N(Touchpoints!L27),N(Touchpoints!Q27)),0)+IF(AND(6&gt;=N(Touchpoints!I27),6&lt;=N(Touchpoints!J27)),N(Touchpoints!H27)*IF(Touchpoints!R27="",N(Touchpoints!M27),N(Touchpoints!R27))/MAX(1,N(Touchpoints!J27)-N(Touchpoints!I27)+1),0)+IF(AND(6&gt;=N(Touchpoints!J27)+1,6&lt;=N(Touchpoints!J27)+2),N(Touchpoints!H27)*Parámetros!$B$10*(IF(Touchpoints!S27="",N(Touchpoints!N27),N(Touchpoints!S27))+IF(Touchpoints!T27="",N(Touchpoints!O27),N(Touchpoints!T27)))/2,0),0))</f>
        <v>0</v>
      </c>
      <c r="I56" s="35" t="n">
        <f aca="false">IF(Touchpoints!B27="",0,IFERROR(IF(AND(7&gt;=MAX(1,N(Touchpoints!I27)-2),7&lt;=N(Touchpoints!I27)-1,N(Touchpoints!I27)&gt;=2),IF(Touchpoints!Q27="",N(Touchpoints!L27),N(Touchpoints!Q27))/2,0)+IF(AND(7=1,N(Touchpoints!I27)=1),IF(Touchpoints!Q27="",N(Touchpoints!L27),N(Touchpoints!Q27)),0)+IF(AND(7&gt;=N(Touchpoints!I27),7&lt;=N(Touchpoints!J27)),N(Touchpoints!H27)*IF(Touchpoints!R27="",N(Touchpoints!M27),N(Touchpoints!R27))/MAX(1,N(Touchpoints!J27)-N(Touchpoints!I27)+1),0)+IF(AND(7&gt;=N(Touchpoints!J27)+1,7&lt;=N(Touchpoints!J27)+2),N(Touchpoints!H27)*Parámetros!$B$10*(IF(Touchpoints!S27="",N(Touchpoints!N27),N(Touchpoints!S27))+IF(Touchpoints!T27="",N(Touchpoints!O27),N(Touchpoints!T27)))/2,0),0))</f>
        <v>0</v>
      </c>
      <c r="J56" s="35" t="n">
        <f aca="false">IF(Touchpoints!B27="",0,IFERROR(IF(AND(8&gt;=MAX(1,N(Touchpoints!I27)-2),8&lt;=N(Touchpoints!I27)-1,N(Touchpoints!I27)&gt;=2),IF(Touchpoints!Q27="",N(Touchpoints!L27),N(Touchpoints!Q27))/2,0)+IF(AND(8=1,N(Touchpoints!I27)=1),IF(Touchpoints!Q27="",N(Touchpoints!L27),N(Touchpoints!Q27)),0)+IF(AND(8&gt;=N(Touchpoints!I27),8&lt;=N(Touchpoints!J27)),N(Touchpoints!H27)*IF(Touchpoints!R27="",N(Touchpoints!M27),N(Touchpoints!R27))/MAX(1,N(Touchpoints!J27)-N(Touchpoints!I27)+1),0)+IF(AND(8&gt;=N(Touchpoints!J27)+1,8&lt;=N(Touchpoints!J27)+2),N(Touchpoints!H27)*Parámetros!$B$10*(IF(Touchpoints!S27="",N(Touchpoints!N27),N(Touchpoints!S27))+IF(Touchpoints!T27="",N(Touchpoints!O27),N(Touchpoints!T27)))/2,0),0))</f>
        <v>0</v>
      </c>
      <c r="K56" s="35" t="n">
        <f aca="false">IF(Touchpoints!B27="",0,IFERROR(IF(AND(9&gt;=MAX(1,N(Touchpoints!I27)-2),9&lt;=N(Touchpoints!I27)-1,N(Touchpoints!I27)&gt;=2),IF(Touchpoints!Q27="",N(Touchpoints!L27),N(Touchpoints!Q27))/2,0)+IF(AND(9=1,N(Touchpoints!I27)=1),IF(Touchpoints!Q27="",N(Touchpoints!L27),N(Touchpoints!Q27)),0)+IF(AND(9&gt;=N(Touchpoints!I27),9&lt;=N(Touchpoints!J27)),N(Touchpoints!H27)*IF(Touchpoints!R27="",N(Touchpoints!M27),N(Touchpoints!R27))/MAX(1,N(Touchpoints!J27)-N(Touchpoints!I27)+1),0)+IF(AND(9&gt;=N(Touchpoints!J27)+1,9&lt;=N(Touchpoints!J27)+2),N(Touchpoints!H27)*Parámetros!$B$10*(IF(Touchpoints!S27="",N(Touchpoints!N27),N(Touchpoints!S27))+IF(Touchpoints!T27="",N(Touchpoints!O27),N(Touchpoints!T27)))/2,0),0))</f>
        <v>0</v>
      </c>
      <c r="L56" s="35" t="n">
        <f aca="false">IF(Touchpoints!B27="",0,IFERROR(IF(AND(10&gt;=MAX(1,N(Touchpoints!I27)-2),10&lt;=N(Touchpoints!I27)-1,N(Touchpoints!I27)&gt;=2),IF(Touchpoints!Q27="",N(Touchpoints!L27),N(Touchpoints!Q27))/2,0)+IF(AND(10=1,N(Touchpoints!I27)=1),IF(Touchpoints!Q27="",N(Touchpoints!L27),N(Touchpoints!Q27)),0)+IF(AND(10&gt;=N(Touchpoints!I27),10&lt;=N(Touchpoints!J27)),N(Touchpoints!H27)*IF(Touchpoints!R27="",N(Touchpoints!M27),N(Touchpoints!R27))/MAX(1,N(Touchpoints!J27)-N(Touchpoints!I27)+1),0)+IF(AND(10&gt;=N(Touchpoints!J27)+1,10&lt;=N(Touchpoints!J27)+2),N(Touchpoints!H27)*Parámetros!$B$10*(IF(Touchpoints!S27="",N(Touchpoints!N27),N(Touchpoints!S27))+IF(Touchpoints!T27="",N(Touchpoints!O27),N(Touchpoints!T27)))/2,0),0))</f>
        <v>0</v>
      </c>
      <c r="M56" s="35" t="n">
        <f aca="false">IF(Touchpoints!B27="",0,IFERROR(IF(AND(11&gt;=MAX(1,N(Touchpoints!I27)-2),11&lt;=N(Touchpoints!I27)-1,N(Touchpoints!I27)&gt;=2),IF(Touchpoints!Q27="",N(Touchpoints!L27),N(Touchpoints!Q27))/2,0)+IF(AND(11=1,N(Touchpoints!I27)=1),IF(Touchpoints!Q27="",N(Touchpoints!L27),N(Touchpoints!Q27)),0)+IF(AND(11&gt;=N(Touchpoints!I27),11&lt;=N(Touchpoints!J27)),N(Touchpoints!H27)*IF(Touchpoints!R27="",N(Touchpoints!M27),N(Touchpoints!R27))/MAX(1,N(Touchpoints!J27)-N(Touchpoints!I27)+1),0)+IF(AND(11&gt;=N(Touchpoints!J27)+1,11&lt;=N(Touchpoints!J27)+2),N(Touchpoints!H27)*Parámetros!$B$10*(IF(Touchpoints!S27="",N(Touchpoints!N27),N(Touchpoints!S27))+IF(Touchpoints!T27="",N(Touchpoints!O27),N(Touchpoints!T27)))/2,0),0))</f>
        <v>0</v>
      </c>
      <c r="N56" s="35" t="n">
        <f aca="false">IF(Touchpoints!B27="",0,IFERROR(IF(AND(12&gt;=MAX(1,N(Touchpoints!I27)-2),12&lt;=N(Touchpoints!I27)-1,N(Touchpoints!I27)&gt;=2),IF(Touchpoints!Q27="",N(Touchpoints!L27),N(Touchpoints!Q27))/2,0)+IF(AND(12=1,N(Touchpoints!I27)=1),IF(Touchpoints!Q27="",N(Touchpoints!L27),N(Touchpoints!Q27)),0)+IF(AND(12&gt;=N(Touchpoints!I27),12&lt;=N(Touchpoints!J27)),N(Touchpoints!H27)*IF(Touchpoints!R27="",N(Touchpoints!M27),N(Touchpoints!R27))/MAX(1,N(Touchpoints!J27)-N(Touchpoints!I27)+1),0)+IF(AND(12&gt;=N(Touchpoints!J27)+1,12&lt;=N(Touchpoints!J27)+2),N(Touchpoints!H27)*Parámetros!$B$10*(IF(Touchpoints!S27="",N(Touchpoints!N27),N(Touchpoints!S27))+IF(Touchpoints!T27="",N(Touchpoints!O27),N(Touchpoints!T27)))/2,0),0))</f>
        <v>0</v>
      </c>
      <c r="O56" s="35" t="n">
        <f aca="false">IF(Touchpoints!B27="",0,IFERROR(IF(AND(13&gt;=MAX(1,N(Touchpoints!I27)-2),13&lt;=N(Touchpoints!I27)-1,N(Touchpoints!I27)&gt;=2),IF(Touchpoints!Q27="",N(Touchpoints!L27),N(Touchpoints!Q27))/2,0)+IF(AND(13=1,N(Touchpoints!I27)=1),IF(Touchpoints!Q27="",N(Touchpoints!L27),N(Touchpoints!Q27)),0)+IF(AND(13&gt;=N(Touchpoints!I27),13&lt;=N(Touchpoints!J27)),N(Touchpoints!H27)*IF(Touchpoints!R27="",N(Touchpoints!M27),N(Touchpoints!R27))/MAX(1,N(Touchpoints!J27)-N(Touchpoints!I27)+1),0)+IF(AND(13&gt;=N(Touchpoints!J27)+1,13&lt;=N(Touchpoints!J27)+2),N(Touchpoints!H27)*Parámetros!$B$10*(IF(Touchpoints!S27="",N(Touchpoints!N27),N(Touchpoints!S27))+IF(Touchpoints!T27="",N(Touchpoints!O27),N(Touchpoints!T27)))/2,0),0))</f>
        <v>0</v>
      </c>
      <c r="P56" s="35" t="n">
        <f aca="false">IF(Touchpoints!B27="",0,IFERROR(IF(AND(14&gt;=MAX(1,N(Touchpoints!I27)-2),14&lt;=N(Touchpoints!I27)-1,N(Touchpoints!I27)&gt;=2),IF(Touchpoints!Q27="",N(Touchpoints!L27),N(Touchpoints!Q27))/2,0)+IF(AND(14=1,N(Touchpoints!I27)=1),IF(Touchpoints!Q27="",N(Touchpoints!L27),N(Touchpoints!Q27)),0)+IF(AND(14&gt;=N(Touchpoints!I27),14&lt;=N(Touchpoints!J27)),N(Touchpoints!H27)*IF(Touchpoints!R27="",N(Touchpoints!M27),N(Touchpoints!R27))/MAX(1,N(Touchpoints!J27)-N(Touchpoints!I27)+1),0)+IF(AND(14&gt;=N(Touchpoints!J27)+1,14&lt;=N(Touchpoints!J27)+2),N(Touchpoints!H27)*Parámetros!$B$10*(IF(Touchpoints!S27="",N(Touchpoints!N27),N(Touchpoints!S27))+IF(Touchpoints!T27="",N(Touchpoints!O27),N(Touchpoints!T27)))/2,0),0))</f>
        <v>0</v>
      </c>
      <c r="Q56" s="35" t="n">
        <f aca="false">IF(Touchpoints!B27="",0,IFERROR(IF(AND(15&gt;=MAX(1,N(Touchpoints!I27)-2),15&lt;=N(Touchpoints!I27)-1,N(Touchpoints!I27)&gt;=2),IF(Touchpoints!Q27="",N(Touchpoints!L27),N(Touchpoints!Q27))/2,0)+IF(AND(15=1,N(Touchpoints!I27)=1),IF(Touchpoints!Q27="",N(Touchpoints!L27),N(Touchpoints!Q27)),0)+IF(AND(15&gt;=N(Touchpoints!I27),15&lt;=N(Touchpoints!J27)),N(Touchpoints!H27)*IF(Touchpoints!R27="",N(Touchpoints!M27),N(Touchpoints!R27))/MAX(1,N(Touchpoints!J27)-N(Touchpoints!I27)+1),0)+IF(AND(15&gt;=N(Touchpoints!J27)+1,15&lt;=N(Touchpoints!J27)+2),N(Touchpoints!H27)*Parámetros!$B$10*(IF(Touchpoints!S27="",N(Touchpoints!N27),N(Touchpoints!S27))+IF(Touchpoints!T27="",N(Touchpoints!O27),N(Touchpoints!T27)))/2,0),0))</f>
        <v>0</v>
      </c>
      <c r="R56" s="34" t="n">
        <f aca="false">SUM(C56:Q56)</f>
        <v>0</v>
      </c>
    </row>
    <row r="57" customFormat="false" ht="15" hidden="false" customHeight="false" outlineLevel="0" collapsed="false">
      <c r="A57" s="39" t="str">
        <f aca="false">IF(Touchpoints!A28="","",Touchpoints!A28)</f>
        <v>TP23</v>
      </c>
      <c r="B57" s="40" t="str">
        <f aca="false">IF(Touchpoints!B28="","",Touchpoints!B28)</f>
        <v/>
      </c>
      <c r="C57" s="35" t="n">
        <f aca="false">IF(Touchpoints!B28="",0,IFERROR(IF(AND(1&gt;=MAX(1,N(Touchpoints!I28)-2),1&lt;=N(Touchpoints!I28)-1,N(Touchpoints!I28)&gt;=2),IF(Touchpoints!Q28="",N(Touchpoints!L28),N(Touchpoints!Q28))/2,0)+IF(AND(1=1,N(Touchpoints!I28)=1),IF(Touchpoints!Q28="",N(Touchpoints!L28),N(Touchpoints!Q28)),0)+IF(AND(1&gt;=N(Touchpoints!I28),1&lt;=N(Touchpoints!J28)),N(Touchpoints!H28)*IF(Touchpoints!R28="",N(Touchpoints!M28),N(Touchpoints!R28))/MAX(1,N(Touchpoints!J28)-N(Touchpoints!I28)+1),0)+IF(AND(1&gt;=N(Touchpoints!J28)+1,1&lt;=N(Touchpoints!J28)+2),N(Touchpoints!H28)*Parámetros!$B$10*(IF(Touchpoints!S28="",N(Touchpoints!N28),N(Touchpoints!S28))+IF(Touchpoints!T28="",N(Touchpoints!O28),N(Touchpoints!T28)))/2,0),0))</f>
        <v>0</v>
      </c>
      <c r="D57" s="35" t="n">
        <f aca="false">IF(Touchpoints!B28="",0,IFERROR(IF(AND(2&gt;=MAX(1,N(Touchpoints!I28)-2),2&lt;=N(Touchpoints!I28)-1,N(Touchpoints!I28)&gt;=2),IF(Touchpoints!Q28="",N(Touchpoints!L28),N(Touchpoints!Q28))/2,0)+IF(AND(2=1,N(Touchpoints!I28)=1),IF(Touchpoints!Q28="",N(Touchpoints!L28),N(Touchpoints!Q28)),0)+IF(AND(2&gt;=N(Touchpoints!I28),2&lt;=N(Touchpoints!J28)),N(Touchpoints!H28)*IF(Touchpoints!R28="",N(Touchpoints!M28),N(Touchpoints!R28))/MAX(1,N(Touchpoints!J28)-N(Touchpoints!I28)+1),0)+IF(AND(2&gt;=N(Touchpoints!J28)+1,2&lt;=N(Touchpoints!J28)+2),N(Touchpoints!H28)*Parámetros!$B$10*(IF(Touchpoints!S28="",N(Touchpoints!N28),N(Touchpoints!S28))+IF(Touchpoints!T28="",N(Touchpoints!O28),N(Touchpoints!T28)))/2,0),0))</f>
        <v>0</v>
      </c>
      <c r="E57" s="35" t="n">
        <f aca="false">IF(Touchpoints!B28="",0,IFERROR(IF(AND(3&gt;=MAX(1,N(Touchpoints!I28)-2),3&lt;=N(Touchpoints!I28)-1,N(Touchpoints!I28)&gt;=2),IF(Touchpoints!Q28="",N(Touchpoints!L28),N(Touchpoints!Q28))/2,0)+IF(AND(3=1,N(Touchpoints!I28)=1),IF(Touchpoints!Q28="",N(Touchpoints!L28),N(Touchpoints!Q28)),0)+IF(AND(3&gt;=N(Touchpoints!I28),3&lt;=N(Touchpoints!J28)),N(Touchpoints!H28)*IF(Touchpoints!R28="",N(Touchpoints!M28),N(Touchpoints!R28))/MAX(1,N(Touchpoints!J28)-N(Touchpoints!I28)+1),0)+IF(AND(3&gt;=N(Touchpoints!J28)+1,3&lt;=N(Touchpoints!J28)+2),N(Touchpoints!H28)*Parámetros!$B$10*(IF(Touchpoints!S28="",N(Touchpoints!N28),N(Touchpoints!S28))+IF(Touchpoints!T28="",N(Touchpoints!O28),N(Touchpoints!T28)))/2,0),0))</f>
        <v>0</v>
      </c>
      <c r="F57" s="35" t="n">
        <f aca="false">IF(Touchpoints!B28="",0,IFERROR(IF(AND(4&gt;=MAX(1,N(Touchpoints!I28)-2),4&lt;=N(Touchpoints!I28)-1,N(Touchpoints!I28)&gt;=2),IF(Touchpoints!Q28="",N(Touchpoints!L28),N(Touchpoints!Q28))/2,0)+IF(AND(4=1,N(Touchpoints!I28)=1),IF(Touchpoints!Q28="",N(Touchpoints!L28),N(Touchpoints!Q28)),0)+IF(AND(4&gt;=N(Touchpoints!I28),4&lt;=N(Touchpoints!J28)),N(Touchpoints!H28)*IF(Touchpoints!R28="",N(Touchpoints!M28),N(Touchpoints!R28))/MAX(1,N(Touchpoints!J28)-N(Touchpoints!I28)+1),0)+IF(AND(4&gt;=N(Touchpoints!J28)+1,4&lt;=N(Touchpoints!J28)+2),N(Touchpoints!H28)*Parámetros!$B$10*(IF(Touchpoints!S28="",N(Touchpoints!N28),N(Touchpoints!S28))+IF(Touchpoints!T28="",N(Touchpoints!O28),N(Touchpoints!T28)))/2,0),0))</f>
        <v>0</v>
      </c>
      <c r="G57" s="35" t="n">
        <f aca="false">IF(Touchpoints!B28="",0,IFERROR(IF(AND(5&gt;=MAX(1,N(Touchpoints!I28)-2),5&lt;=N(Touchpoints!I28)-1,N(Touchpoints!I28)&gt;=2),IF(Touchpoints!Q28="",N(Touchpoints!L28),N(Touchpoints!Q28))/2,0)+IF(AND(5=1,N(Touchpoints!I28)=1),IF(Touchpoints!Q28="",N(Touchpoints!L28),N(Touchpoints!Q28)),0)+IF(AND(5&gt;=N(Touchpoints!I28),5&lt;=N(Touchpoints!J28)),N(Touchpoints!H28)*IF(Touchpoints!R28="",N(Touchpoints!M28),N(Touchpoints!R28))/MAX(1,N(Touchpoints!J28)-N(Touchpoints!I28)+1),0)+IF(AND(5&gt;=N(Touchpoints!J28)+1,5&lt;=N(Touchpoints!J28)+2),N(Touchpoints!H28)*Parámetros!$B$10*(IF(Touchpoints!S28="",N(Touchpoints!N28),N(Touchpoints!S28))+IF(Touchpoints!T28="",N(Touchpoints!O28),N(Touchpoints!T28)))/2,0),0))</f>
        <v>0</v>
      </c>
      <c r="H57" s="35" t="n">
        <f aca="false">IF(Touchpoints!B28="",0,IFERROR(IF(AND(6&gt;=MAX(1,N(Touchpoints!I28)-2),6&lt;=N(Touchpoints!I28)-1,N(Touchpoints!I28)&gt;=2),IF(Touchpoints!Q28="",N(Touchpoints!L28),N(Touchpoints!Q28))/2,0)+IF(AND(6=1,N(Touchpoints!I28)=1),IF(Touchpoints!Q28="",N(Touchpoints!L28),N(Touchpoints!Q28)),0)+IF(AND(6&gt;=N(Touchpoints!I28),6&lt;=N(Touchpoints!J28)),N(Touchpoints!H28)*IF(Touchpoints!R28="",N(Touchpoints!M28),N(Touchpoints!R28))/MAX(1,N(Touchpoints!J28)-N(Touchpoints!I28)+1),0)+IF(AND(6&gt;=N(Touchpoints!J28)+1,6&lt;=N(Touchpoints!J28)+2),N(Touchpoints!H28)*Parámetros!$B$10*(IF(Touchpoints!S28="",N(Touchpoints!N28),N(Touchpoints!S28))+IF(Touchpoints!T28="",N(Touchpoints!O28),N(Touchpoints!T28)))/2,0),0))</f>
        <v>0</v>
      </c>
      <c r="I57" s="35" t="n">
        <f aca="false">IF(Touchpoints!B28="",0,IFERROR(IF(AND(7&gt;=MAX(1,N(Touchpoints!I28)-2),7&lt;=N(Touchpoints!I28)-1,N(Touchpoints!I28)&gt;=2),IF(Touchpoints!Q28="",N(Touchpoints!L28),N(Touchpoints!Q28))/2,0)+IF(AND(7=1,N(Touchpoints!I28)=1),IF(Touchpoints!Q28="",N(Touchpoints!L28),N(Touchpoints!Q28)),0)+IF(AND(7&gt;=N(Touchpoints!I28),7&lt;=N(Touchpoints!J28)),N(Touchpoints!H28)*IF(Touchpoints!R28="",N(Touchpoints!M28),N(Touchpoints!R28))/MAX(1,N(Touchpoints!J28)-N(Touchpoints!I28)+1),0)+IF(AND(7&gt;=N(Touchpoints!J28)+1,7&lt;=N(Touchpoints!J28)+2),N(Touchpoints!H28)*Parámetros!$B$10*(IF(Touchpoints!S28="",N(Touchpoints!N28),N(Touchpoints!S28))+IF(Touchpoints!T28="",N(Touchpoints!O28),N(Touchpoints!T28)))/2,0),0))</f>
        <v>0</v>
      </c>
      <c r="J57" s="35" t="n">
        <f aca="false">IF(Touchpoints!B28="",0,IFERROR(IF(AND(8&gt;=MAX(1,N(Touchpoints!I28)-2),8&lt;=N(Touchpoints!I28)-1,N(Touchpoints!I28)&gt;=2),IF(Touchpoints!Q28="",N(Touchpoints!L28),N(Touchpoints!Q28))/2,0)+IF(AND(8=1,N(Touchpoints!I28)=1),IF(Touchpoints!Q28="",N(Touchpoints!L28),N(Touchpoints!Q28)),0)+IF(AND(8&gt;=N(Touchpoints!I28),8&lt;=N(Touchpoints!J28)),N(Touchpoints!H28)*IF(Touchpoints!R28="",N(Touchpoints!M28),N(Touchpoints!R28))/MAX(1,N(Touchpoints!J28)-N(Touchpoints!I28)+1),0)+IF(AND(8&gt;=N(Touchpoints!J28)+1,8&lt;=N(Touchpoints!J28)+2),N(Touchpoints!H28)*Parámetros!$B$10*(IF(Touchpoints!S28="",N(Touchpoints!N28),N(Touchpoints!S28))+IF(Touchpoints!T28="",N(Touchpoints!O28),N(Touchpoints!T28)))/2,0),0))</f>
        <v>0</v>
      </c>
      <c r="K57" s="35" t="n">
        <f aca="false">IF(Touchpoints!B28="",0,IFERROR(IF(AND(9&gt;=MAX(1,N(Touchpoints!I28)-2),9&lt;=N(Touchpoints!I28)-1,N(Touchpoints!I28)&gt;=2),IF(Touchpoints!Q28="",N(Touchpoints!L28),N(Touchpoints!Q28))/2,0)+IF(AND(9=1,N(Touchpoints!I28)=1),IF(Touchpoints!Q28="",N(Touchpoints!L28),N(Touchpoints!Q28)),0)+IF(AND(9&gt;=N(Touchpoints!I28),9&lt;=N(Touchpoints!J28)),N(Touchpoints!H28)*IF(Touchpoints!R28="",N(Touchpoints!M28),N(Touchpoints!R28))/MAX(1,N(Touchpoints!J28)-N(Touchpoints!I28)+1),0)+IF(AND(9&gt;=N(Touchpoints!J28)+1,9&lt;=N(Touchpoints!J28)+2),N(Touchpoints!H28)*Parámetros!$B$10*(IF(Touchpoints!S28="",N(Touchpoints!N28),N(Touchpoints!S28))+IF(Touchpoints!T28="",N(Touchpoints!O28),N(Touchpoints!T28)))/2,0),0))</f>
        <v>0</v>
      </c>
      <c r="L57" s="35" t="n">
        <f aca="false">IF(Touchpoints!B28="",0,IFERROR(IF(AND(10&gt;=MAX(1,N(Touchpoints!I28)-2),10&lt;=N(Touchpoints!I28)-1,N(Touchpoints!I28)&gt;=2),IF(Touchpoints!Q28="",N(Touchpoints!L28),N(Touchpoints!Q28))/2,0)+IF(AND(10=1,N(Touchpoints!I28)=1),IF(Touchpoints!Q28="",N(Touchpoints!L28),N(Touchpoints!Q28)),0)+IF(AND(10&gt;=N(Touchpoints!I28),10&lt;=N(Touchpoints!J28)),N(Touchpoints!H28)*IF(Touchpoints!R28="",N(Touchpoints!M28),N(Touchpoints!R28))/MAX(1,N(Touchpoints!J28)-N(Touchpoints!I28)+1),0)+IF(AND(10&gt;=N(Touchpoints!J28)+1,10&lt;=N(Touchpoints!J28)+2),N(Touchpoints!H28)*Parámetros!$B$10*(IF(Touchpoints!S28="",N(Touchpoints!N28),N(Touchpoints!S28))+IF(Touchpoints!T28="",N(Touchpoints!O28),N(Touchpoints!T28)))/2,0),0))</f>
        <v>0</v>
      </c>
      <c r="M57" s="35" t="n">
        <f aca="false">IF(Touchpoints!B28="",0,IFERROR(IF(AND(11&gt;=MAX(1,N(Touchpoints!I28)-2),11&lt;=N(Touchpoints!I28)-1,N(Touchpoints!I28)&gt;=2),IF(Touchpoints!Q28="",N(Touchpoints!L28),N(Touchpoints!Q28))/2,0)+IF(AND(11=1,N(Touchpoints!I28)=1),IF(Touchpoints!Q28="",N(Touchpoints!L28),N(Touchpoints!Q28)),0)+IF(AND(11&gt;=N(Touchpoints!I28),11&lt;=N(Touchpoints!J28)),N(Touchpoints!H28)*IF(Touchpoints!R28="",N(Touchpoints!M28),N(Touchpoints!R28))/MAX(1,N(Touchpoints!J28)-N(Touchpoints!I28)+1),0)+IF(AND(11&gt;=N(Touchpoints!J28)+1,11&lt;=N(Touchpoints!J28)+2),N(Touchpoints!H28)*Parámetros!$B$10*(IF(Touchpoints!S28="",N(Touchpoints!N28),N(Touchpoints!S28))+IF(Touchpoints!T28="",N(Touchpoints!O28),N(Touchpoints!T28)))/2,0),0))</f>
        <v>0</v>
      </c>
      <c r="N57" s="35" t="n">
        <f aca="false">IF(Touchpoints!B28="",0,IFERROR(IF(AND(12&gt;=MAX(1,N(Touchpoints!I28)-2),12&lt;=N(Touchpoints!I28)-1,N(Touchpoints!I28)&gt;=2),IF(Touchpoints!Q28="",N(Touchpoints!L28),N(Touchpoints!Q28))/2,0)+IF(AND(12=1,N(Touchpoints!I28)=1),IF(Touchpoints!Q28="",N(Touchpoints!L28),N(Touchpoints!Q28)),0)+IF(AND(12&gt;=N(Touchpoints!I28),12&lt;=N(Touchpoints!J28)),N(Touchpoints!H28)*IF(Touchpoints!R28="",N(Touchpoints!M28),N(Touchpoints!R28))/MAX(1,N(Touchpoints!J28)-N(Touchpoints!I28)+1),0)+IF(AND(12&gt;=N(Touchpoints!J28)+1,12&lt;=N(Touchpoints!J28)+2),N(Touchpoints!H28)*Parámetros!$B$10*(IF(Touchpoints!S28="",N(Touchpoints!N28),N(Touchpoints!S28))+IF(Touchpoints!T28="",N(Touchpoints!O28),N(Touchpoints!T28)))/2,0),0))</f>
        <v>0</v>
      </c>
      <c r="O57" s="35" t="n">
        <f aca="false">IF(Touchpoints!B28="",0,IFERROR(IF(AND(13&gt;=MAX(1,N(Touchpoints!I28)-2),13&lt;=N(Touchpoints!I28)-1,N(Touchpoints!I28)&gt;=2),IF(Touchpoints!Q28="",N(Touchpoints!L28),N(Touchpoints!Q28))/2,0)+IF(AND(13=1,N(Touchpoints!I28)=1),IF(Touchpoints!Q28="",N(Touchpoints!L28),N(Touchpoints!Q28)),0)+IF(AND(13&gt;=N(Touchpoints!I28),13&lt;=N(Touchpoints!J28)),N(Touchpoints!H28)*IF(Touchpoints!R28="",N(Touchpoints!M28),N(Touchpoints!R28))/MAX(1,N(Touchpoints!J28)-N(Touchpoints!I28)+1),0)+IF(AND(13&gt;=N(Touchpoints!J28)+1,13&lt;=N(Touchpoints!J28)+2),N(Touchpoints!H28)*Parámetros!$B$10*(IF(Touchpoints!S28="",N(Touchpoints!N28),N(Touchpoints!S28))+IF(Touchpoints!T28="",N(Touchpoints!O28),N(Touchpoints!T28)))/2,0),0))</f>
        <v>0</v>
      </c>
      <c r="P57" s="35" t="n">
        <f aca="false">IF(Touchpoints!B28="",0,IFERROR(IF(AND(14&gt;=MAX(1,N(Touchpoints!I28)-2),14&lt;=N(Touchpoints!I28)-1,N(Touchpoints!I28)&gt;=2),IF(Touchpoints!Q28="",N(Touchpoints!L28),N(Touchpoints!Q28))/2,0)+IF(AND(14=1,N(Touchpoints!I28)=1),IF(Touchpoints!Q28="",N(Touchpoints!L28),N(Touchpoints!Q28)),0)+IF(AND(14&gt;=N(Touchpoints!I28),14&lt;=N(Touchpoints!J28)),N(Touchpoints!H28)*IF(Touchpoints!R28="",N(Touchpoints!M28),N(Touchpoints!R28))/MAX(1,N(Touchpoints!J28)-N(Touchpoints!I28)+1),0)+IF(AND(14&gt;=N(Touchpoints!J28)+1,14&lt;=N(Touchpoints!J28)+2),N(Touchpoints!H28)*Parámetros!$B$10*(IF(Touchpoints!S28="",N(Touchpoints!N28),N(Touchpoints!S28))+IF(Touchpoints!T28="",N(Touchpoints!O28),N(Touchpoints!T28)))/2,0),0))</f>
        <v>0</v>
      </c>
      <c r="Q57" s="35" t="n">
        <f aca="false">IF(Touchpoints!B28="",0,IFERROR(IF(AND(15&gt;=MAX(1,N(Touchpoints!I28)-2),15&lt;=N(Touchpoints!I28)-1,N(Touchpoints!I28)&gt;=2),IF(Touchpoints!Q28="",N(Touchpoints!L28),N(Touchpoints!Q28))/2,0)+IF(AND(15=1,N(Touchpoints!I28)=1),IF(Touchpoints!Q28="",N(Touchpoints!L28),N(Touchpoints!Q28)),0)+IF(AND(15&gt;=N(Touchpoints!I28),15&lt;=N(Touchpoints!J28)),N(Touchpoints!H28)*IF(Touchpoints!R28="",N(Touchpoints!M28),N(Touchpoints!R28))/MAX(1,N(Touchpoints!J28)-N(Touchpoints!I28)+1),0)+IF(AND(15&gt;=N(Touchpoints!J28)+1,15&lt;=N(Touchpoints!J28)+2),N(Touchpoints!H28)*Parámetros!$B$10*(IF(Touchpoints!S28="",N(Touchpoints!N28),N(Touchpoints!S28))+IF(Touchpoints!T28="",N(Touchpoints!O28),N(Touchpoints!T28)))/2,0),0))</f>
        <v>0</v>
      </c>
      <c r="R57" s="34" t="n">
        <f aca="false">SUM(C57:Q57)</f>
        <v>0</v>
      </c>
    </row>
    <row r="58" customFormat="false" ht="15" hidden="false" customHeight="false" outlineLevel="0" collapsed="false">
      <c r="A58" s="39" t="str">
        <f aca="false">IF(Touchpoints!A29="","",Touchpoints!A29)</f>
        <v>TP24</v>
      </c>
      <c r="B58" s="40" t="str">
        <f aca="false">IF(Touchpoints!B29="","",Touchpoints!B29)</f>
        <v/>
      </c>
      <c r="C58" s="35" t="n">
        <f aca="false">IF(Touchpoints!B29="",0,IFERROR(IF(AND(1&gt;=MAX(1,N(Touchpoints!I29)-2),1&lt;=N(Touchpoints!I29)-1,N(Touchpoints!I29)&gt;=2),IF(Touchpoints!Q29="",N(Touchpoints!L29),N(Touchpoints!Q29))/2,0)+IF(AND(1=1,N(Touchpoints!I29)=1),IF(Touchpoints!Q29="",N(Touchpoints!L29),N(Touchpoints!Q29)),0)+IF(AND(1&gt;=N(Touchpoints!I29),1&lt;=N(Touchpoints!J29)),N(Touchpoints!H29)*IF(Touchpoints!R29="",N(Touchpoints!M29),N(Touchpoints!R29))/MAX(1,N(Touchpoints!J29)-N(Touchpoints!I29)+1),0)+IF(AND(1&gt;=N(Touchpoints!J29)+1,1&lt;=N(Touchpoints!J29)+2),N(Touchpoints!H29)*Parámetros!$B$10*(IF(Touchpoints!S29="",N(Touchpoints!N29),N(Touchpoints!S29))+IF(Touchpoints!T29="",N(Touchpoints!O29),N(Touchpoints!T29)))/2,0),0))</f>
        <v>0</v>
      </c>
      <c r="D58" s="35" t="n">
        <f aca="false">IF(Touchpoints!B29="",0,IFERROR(IF(AND(2&gt;=MAX(1,N(Touchpoints!I29)-2),2&lt;=N(Touchpoints!I29)-1,N(Touchpoints!I29)&gt;=2),IF(Touchpoints!Q29="",N(Touchpoints!L29),N(Touchpoints!Q29))/2,0)+IF(AND(2=1,N(Touchpoints!I29)=1),IF(Touchpoints!Q29="",N(Touchpoints!L29),N(Touchpoints!Q29)),0)+IF(AND(2&gt;=N(Touchpoints!I29),2&lt;=N(Touchpoints!J29)),N(Touchpoints!H29)*IF(Touchpoints!R29="",N(Touchpoints!M29),N(Touchpoints!R29))/MAX(1,N(Touchpoints!J29)-N(Touchpoints!I29)+1),0)+IF(AND(2&gt;=N(Touchpoints!J29)+1,2&lt;=N(Touchpoints!J29)+2),N(Touchpoints!H29)*Parámetros!$B$10*(IF(Touchpoints!S29="",N(Touchpoints!N29),N(Touchpoints!S29))+IF(Touchpoints!T29="",N(Touchpoints!O29),N(Touchpoints!T29)))/2,0),0))</f>
        <v>0</v>
      </c>
      <c r="E58" s="35" t="n">
        <f aca="false">IF(Touchpoints!B29="",0,IFERROR(IF(AND(3&gt;=MAX(1,N(Touchpoints!I29)-2),3&lt;=N(Touchpoints!I29)-1,N(Touchpoints!I29)&gt;=2),IF(Touchpoints!Q29="",N(Touchpoints!L29),N(Touchpoints!Q29))/2,0)+IF(AND(3=1,N(Touchpoints!I29)=1),IF(Touchpoints!Q29="",N(Touchpoints!L29),N(Touchpoints!Q29)),0)+IF(AND(3&gt;=N(Touchpoints!I29),3&lt;=N(Touchpoints!J29)),N(Touchpoints!H29)*IF(Touchpoints!R29="",N(Touchpoints!M29),N(Touchpoints!R29))/MAX(1,N(Touchpoints!J29)-N(Touchpoints!I29)+1),0)+IF(AND(3&gt;=N(Touchpoints!J29)+1,3&lt;=N(Touchpoints!J29)+2),N(Touchpoints!H29)*Parámetros!$B$10*(IF(Touchpoints!S29="",N(Touchpoints!N29),N(Touchpoints!S29))+IF(Touchpoints!T29="",N(Touchpoints!O29),N(Touchpoints!T29)))/2,0),0))</f>
        <v>0</v>
      </c>
      <c r="F58" s="35" t="n">
        <f aca="false">IF(Touchpoints!B29="",0,IFERROR(IF(AND(4&gt;=MAX(1,N(Touchpoints!I29)-2),4&lt;=N(Touchpoints!I29)-1,N(Touchpoints!I29)&gt;=2),IF(Touchpoints!Q29="",N(Touchpoints!L29),N(Touchpoints!Q29))/2,0)+IF(AND(4=1,N(Touchpoints!I29)=1),IF(Touchpoints!Q29="",N(Touchpoints!L29),N(Touchpoints!Q29)),0)+IF(AND(4&gt;=N(Touchpoints!I29),4&lt;=N(Touchpoints!J29)),N(Touchpoints!H29)*IF(Touchpoints!R29="",N(Touchpoints!M29),N(Touchpoints!R29))/MAX(1,N(Touchpoints!J29)-N(Touchpoints!I29)+1),0)+IF(AND(4&gt;=N(Touchpoints!J29)+1,4&lt;=N(Touchpoints!J29)+2),N(Touchpoints!H29)*Parámetros!$B$10*(IF(Touchpoints!S29="",N(Touchpoints!N29),N(Touchpoints!S29))+IF(Touchpoints!T29="",N(Touchpoints!O29),N(Touchpoints!T29)))/2,0),0))</f>
        <v>0</v>
      </c>
      <c r="G58" s="35" t="n">
        <f aca="false">IF(Touchpoints!B29="",0,IFERROR(IF(AND(5&gt;=MAX(1,N(Touchpoints!I29)-2),5&lt;=N(Touchpoints!I29)-1,N(Touchpoints!I29)&gt;=2),IF(Touchpoints!Q29="",N(Touchpoints!L29),N(Touchpoints!Q29))/2,0)+IF(AND(5=1,N(Touchpoints!I29)=1),IF(Touchpoints!Q29="",N(Touchpoints!L29),N(Touchpoints!Q29)),0)+IF(AND(5&gt;=N(Touchpoints!I29),5&lt;=N(Touchpoints!J29)),N(Touchpoints!H29)*IF(Touchpoints!R29="",N(Touchpoints!M29),N(Touchpoints!R29))/MAX(1,N(Touchpoints!J29)-N(Touchpoints!I29)+1),0)+IF(AND(5&gt;=N(Touchpoints!J29)+1,5&lt;=N(Touchpoints!J29)+2),N(Touchpoints!H29)*Parámetros!$B$10*(IF(Touchpoints!S29="",N(Touchpoints!N29),N(Touchpoints!S29))+IF(Touchpoints!T29="",N(Touchpoints!O29),N(Touchpoints!T29)))/2,0),0))</f>
        <v>0</v>
      </c>
      <c r="H58" s="35" t="n">
        <f aca="false">IF(Touchpoints!B29="",0,IFERROR(IF(AND(6&gt;=MAX(1,N(Touchpoints!I29)-2),6&lt;=N(Touchpoints!I29)-1,N(Touchpoints!I29)&gt;=2),IF(Touchpoints!Q29="",N(Touchpoints!L29),N(Touchpoints!Q29))/2,0)+IF(AND(6=1,N(Touchpoints!I29)=1),IF(Touchpoints!Q29="",N(Touchpoints!L29),N(Touchpoints!Q29)),0)+IF(AND(6&gt;=N(Touchpoints!I29),6&lt;=N(Touchpoints!J29)),N(Touchpoints!H29)*IF(Touchpoints!R29="",N(Touchpoints!M29),N(Touchpoints!R29))/MAX(1,N(Touchpoints!J29)-N(Touchpoints!I29)+1),0)+IF(AND(6&gt;=N(Touchpoints!J29)+1,6&lt;=N(Touchpoints!J29)+2),N(Touchpoints!H29)*Parámetros!$B$10*(IF(Touchpoints!S29="",N(Touchpoints!N29),N(Touchpoints!S29))+IF(Touchpoints!T29="",N(Touchpoints!O29),N(Touchpoints!T29)))/2,0),0))</f>
        <v>0</v>
      </c>
      <c r="I58" s="35" t="n">
        <f aca="false">IF(Touchpoints!B29="",0,IFERROR(IF(AND(7&gt;=MAX(1,N(Touchpoints!I29)-2),7&lt;=N(Touchpoints!I29)-1,N(Touchpoints!I29)&gt;=2),IF(Touchpoints!Q29="",N(Touchpoints!L29),N(Touchpoints!Q29))/2,0)+IF(AND(7=1,N(Touchpoints!I29)=1),IF(Touchpoints!Q29="",N(Touchpoints!L29),N(Touchpoints!Q29)),0)+IF(AND(7&gt;=N(Touchpoints!I29),7&lt;=N(Touchpoints!J29)),N(Touchpoints!H29)*IF(Touchpoints!R29="",N(Touchpoints!M29),N(Touchpoints!R29))/MAX(1,N(Touchpoints!J29)-N(Touchpoints!I29)+1),0)+IF(AND(7&gt;=N(Touchpoints!J29)+1,7&lt;=N(Touchpoints!J29)+2),N(Touchpoints!H29)*Parámetros!$B$10*(IF(Touchpoints!S29="",N(Touchpoints!N29),N(Touchpoints!S29))+IF(Touchpoints!T29="",N(Touchpoints!O29),N(Touchpoints!T29)))/2,0),0))</f>
        <v>0</v>
      </c>
      <c r="J58" s="35" t="n">
        <f aca="false">IF(Touchpoints!B29="",0,IFERROR(IF(AND(8&gt;=MAX(1,N(Touchpoints!I29)-2),8&lt;=N(Touchpoints!I29)-1,N(Touchpoints!I29)&gt;=2),IF(Touchpoints!Q29="",N(Touchpoints!L29),N(Touchpoints!Q29))/2,0)+IF(AND(8=1,N(Touchpoints!I29)=1),IF(Touchpoints!Q29="",N(Touchpoints!L29),N(Touchpoints!Q29)),0)+IF(AND(8&gt;=N(Touchpoints!I29),8&lt;=N(Touchpoints!J29)),N(Touchpoints!H29)*IF(Touchpoints!R29="",N(Touchpoints!M29),N(Touchpoints!R29))/MAX(1,N(Touchpoints!J29)-N(Touchpoints!I29)+1),0)+IF(AND(8&gt;=N(Touchpoints!J29)+1,8&lt;=N(Touchpoints!J29)+2),N(Touchpoints!H29)*Parámetros!$B$10*(IF(Touchpoints!S29="",N(Touchpoints!N29),N(Touchpoints!S29))+IF(Touchpoints!T29="",N(Touchpoints!O29),N(Touchpoints!T29)))/2,0),0))</f>
        <v>0</v>
      </c>
      <c r="K58" s="35" t="n">
        <f aca="false">IF(Touchpoints!B29="",0,IFERROR(IF(AND(9&gt;=MAX(1,N(Touchpoints!I29)-2),9&lt;=N(Touchpoints!I29)-1,N(Touchpoints!I29)&gt;=2),IF(Touchpoints!Q29="",N(Touchpoints!L29),N(Touchpoints!Q29))/2,0)+IF(AND(9=1,N(Touchpoints!I29)=1),IF(Touchpoints!Q29="",N(Touchpoints!L29),N(Touchpoints!Q29)),0)+IF(AND(9&gt;=N(Touchpoints!I29),9&lt;=N(Touchpoints!J29)),N(Touchpoints!H29)*IF(Touchpoints!R29="",N(Touchpoints!M29),N(Touchpoints!R29))/MAX(1,N(Touchpoints!J29)-N(Touchpoints!I29)+1),0)+IF(AND(9&gt;=N(Touchpoints!J29)+1,9&lt;=N(Touchpoints!J29)+2),N(Touchpoints!H29)*Parámetros!$B$10*(IF(Touchpoints!S29="",N(Touchpoints!N29),N(Touchpoints!S29))+IF(Touchpoints!T29="",N(Touchpoints!O29),N(Touchpoints!T29)))/2,0),0))</f>
        <v>0</v>
      </c>
      <c r="L58" s="35" t="n">
        <f aca="false">IF(Touchpoints!B29="",0,IFERROR(IF(AND(10&gt;=MAX(1,N(Touchpoints!I29)-2),10&lt;=N(Touchpoints!I29)-1,N(Touchpoints!I29)&gt;=2),IF(Touchpoints!Q29="",N(Touchpoints!L29),N(Touchpoints!Q29))/2,0)+IF(AND(10=1,N(Touchpoints!I29)=1),IF(Touchpoints!Q29="",N(Touchpoints!L29),N(Touchpoints!Q29)),0)+IF(AND(10&gt;=N(Touchpoints!I29),10&lt;=N(Touchpoints!J29)),N(Touchpoints!H29)*IF(Touchpoints!R29="",N(Touchpoints!M29),N(Touchpoints!R29))/MAX(1,N(Touchpoints!J29)-N(Touchpoints!I29)+1),0)+IF(AND(10&gt;=N(Touchpoints!J29)+1,10&lt;=N(Touchpoints!J29)+2),N(Touchpoints!H29)*Parámetros!$B$10*(IF(Touchpoints!S29="",N(Touchpoints!N29),N(Touchpoints!S29))+IF(Touchpoints!T29="",N(Touchpoints!O29),N(Touchpoints!T29)))/2,0),0))</f>
        <v>0</v>
      </c>
      <c r="M58" s="35" t="n">
        <f aca="false">IF(Touchpoints!B29="",0,IFERROR(IF(AND(11&gt;=MAX(1,N(Touchpoints!I29)-2),11&lt;=N(Touchpoints!I29)-1,N(Touchpoints!I29)&gt;=2),IF(Touchpoints!Q29="",N(Touchpoints!L29),N(Touchpoints!Q29))/2,0)+IF(AND(11=1,N(Touchpoints!I29)=1),IF(Touchpoints!Q29="",N(Touchpoints!L29),N(Touchpoints!Q29)),0)+IF(AND(11&gt;=N(Touchpoints!I29),11&lt;=N(Touchpoints!J29)),N(Touchpoints!H29)*IF(Touchpoints!R29="",N(Touchpoints!M29),N(Touchpoints!R29))/MAX(1,N(Touchpoints!J29)-N(Touchpoints!I29)+1),0)+IF(AND(11&gt;=N(Touchpoints!J29)+1,11&lt;=N(Touchpoints!J29)+2),N(Touchpoints!H29)*Parámetros!$B$10*(IF(Touchpoints!S29="",N(Touchpoints!N29),N(Touchpoints!S29))+IF(Touchpoints!T29="",N(Touchpoints!O29),N(Touchpoints!T29)))/2,0),0))</f>
        <v>0</v>
      </c>
      <c r="N58" s="35" t="n">
        <f aca="false">IF(Touchpoints!B29="",0,IFERROR(IF(AND(12&gt;=MAX(1,N(Touchpoints!I29)-2),12&lt;=N(Touchpoints!I29)-1,N(Touchpoints!I29)&gt;=2),IF(Touchpoints!Q29="",N(Touchpoints!L29),N(Touchpoints!Q29))/2,0)+IF(AND(12=1,N(Touchpoints!I29)=1),IF(Touchpoints!Q29="",N(Touchpoints!L29),N(Touchpoints!Q29)),0)+IF(AND(12&gt;=N(Touchpoints!I29),12&lt;=N(Touchpoints!J29)),N(Touchpoints!H29)*IF(Touchpoints!R29="",N(Touchpoints!M29),N(Touchpoints!R29))/MAX(1,N(Touchpoints!J29)-N(Touchpoints!I29)+1),0)+IF(AND(12&gt;=N(Touchpoints!J29)+1,12&lt;=N(Touchpoints!J29)+2),N(Touchpoints!H29)*Parámetros!$B$10*(IF(Touchpoints!S29="",N(Touchpoints!N29),N(Touchpoints!S29))+IF(Touchpoints!T29="",N(Touchpoints!O29),N(Touchpoints!T29)))/2,0),0))</f>
        <v>0</v>
      </c>
      <c r="O58" s="35" t="n">
        <f aca="false">IF(Touchpoints!B29="",0,IFERROR(IF(AND(13&gt;=MAX(1,N(Touchpoints!I29)-2),13&lt;=N(Touchpoints!I29)-1,N(Touchpoints!I29)&gt;=2),IF(Touchpoints!Q29="",N(Touchpoints!L29),N(Touchpoints!Q29))/2,0)+IF(AND(13=1,N(Touchpoints!I29)=1),IF(Touchpoints!Q29="",N(Touchpoints!L29),N(Touchpoints!Q29)),0)+IF(AND(13&gt;=N(Touchpoints!I29),13&lt;=N(Touchpoints!J29)),N(Touchpoints!H29)*IF(Touchpoints!R29="",N(Touchpoints!M29),N(Touchpoints!R29))/MAX(1,N(Touchpoints!J29)-N(Touchpoints!I29)+1),0)+IF(AND(13&gt;=N(Touchpoints!J29)+1,13&lt;=N(Touchpoints!J29)+2),N(Touchpoints!H29)*Parámetros!$B$10*(IF(Touchpoints!S29="",N(Touchpoints!N29),N(Touchpoints!S29))+IF(Touchpoints!T29="",N(Touchpoints!O29),N(Touchpoints!T29)))/2,0),0))</f>
        <v>0</v>
      </c>
      <c r="P58" s="35" t="n">
        <f aca="false">IF(Touchpoints!B29="",0,IFERROR(IF(AND(14&gt;=MAX(1,N(Touchpoints!I29)-2),14&lt;=N(Touchpoints!I29)-1,N(Touchpoints!I29)&gt;=2),IF(Touchpoints!Q29="",N(Touchpoints!L29),N(Touchpoints!Q29))/2,0)+IF(AND(14=1,N(Touchpoints!I29)=1),IF(Touchpoints!Q29="",N(Touchpoints!L29),N(Touchpoints!Q29)),0)+IF(AND(14&gt;=N(Touchpoints!I29),14&lt;=N(Touchpoints!J29)),N(Touchpoints!H29)*IF(Touchpoints!R29="",N(Touchpoints!M29),N(Touchpoints!R29))/MAX(1,N(Touchpoints!J29)-N(Touchpoints!I29)+1),0)+IF(AND(14&gt;=N(Touchpoints!J29)+1,14&lt;=N(Touchpoints!J29)+2),N(Touchpoints!H29)*Parámetros!$B$10*(IF(Touchpoints!S29="",N(Touchpoints!N29),N(Touchpoints!S29))+IF(Touchpoints!T29="",N(Touchpoints!O29),N(Touchpoints!T29)))/2,0),0))</f>
        <v>0</v>
      </c>
      <c r="Q58" s="35" t="n">
        <f aca="false">IF(Touchpoints!B29="",0,IFERROR(IF(AND(15&gt;=MAX(1,N(Touchpoints!I29)-2),15&lt;=N(Touchpoints!I29)-1,N(Touchpoints!I29)&gt;=2),IF(Touchpoints!Q29="",N(Touchpoints!L29),N(Touchpoints!Q29))/2,0)+IF(AND(15=1,N(Touchpoints!I29)=1),IF(Touchpoints!Q29="",N(Touchpoints!L29),N(Touchpoints!Q29)),0)+IF(AND(15&gt;=N(Touchpoints!I29),15&lt;=N(Touchpoints!J29)),N(Touchpoints!H29)*IF(Touchpoints!R29="",N(Touchpoints!M29),N(Touchpoints!R29))/MAX(1,N(Touchpoints!J29)-N(Touchpoints!I29)+1),0)+IF(AND(15&gt;=N(Touchpoints!J29)+1,15&lt;=N(Touchpoints!J29)+2),N(Touchpoints!H29)*Parámetros!$B$10*(IF(Touchpoints!S29="",N(Touchpoints!N29),N(Touchpoints!S29))+IF(Touchpoints!T29="",N(Touchpoints!O29),N(Touchpoints!T29)))/2,0),0))</f>
        <v>0</v>
      </c>
      <c r="R58" s="34" t="n">
        <f aca="false">SUM(C58:Q58)</f>
        <v>0</v>
      </c>
    </row>
    <row r="59" customFormat="false" ht="15" hidden="false" customHeight="false" outlineLevel="0" collapsed="false">
      <c r="A59" s="39" t="str">
        <f aca="false">IF(Touchpoints!A30="","",Touchpoints!A30)</f>
        <v>TP25</v>
      </c>
      <c r="B59" s="40" t="str">
        <f aca="false">IF(Touchpoints!B30="","",Touchpoints!B30)</f>
        <v/>
      </c>
      <c r="C59" s="35" t="n">
        <f aca="false">IF(Touchpoints!B30="",0,IFERROR(IF(AND(1&gt;=MAX(1,N(Touchpoints!I30)-2),1&lt;=N(Touchpoints!I30)-1,N(Touchpoints!I30)&gt;=2),IF(Touchpoints!Q30="",N(Touchpoints!L30),N(Touchpoints!Q30))/2,0)+IF(AND(1=1,N(Touchpoints!I30)=1),IF(Touchpoints!Q30="",N(Touchpoints!L30),N(Touchpoints!Q30)),0)+IF(AND(1&gt;=N(Touchpoints!I30),1&lt;=N(Touchpoints!J30)),N(Touchpoints!H30)*IF(Touchpoints!R30="",N(Touchpoints!M30),N(Touchpoints!R30))/MAX(1,N(Touchpoints!J30)-N(Touchpoints!I30)+1),0)+IF(AND(1&gt;=N(Touchpoints!J30)+1,1&lt;=N(Touchpoints!J30)+2),N(Touchpoints!H30)*Parámetros!$B$10*(IF(Touchpoints!S30="",N(Touchpoints!N30),N(Touchpoints!S30))+IF(Touchpoints!T30="",N(Touchpoints!O30),N(Touchpoints!T30)))/2,0),0))</f>
        <v>0</v>
      </c>
      <c r="D59" s="35" t="n">
        <f aca="false">IF(Touchpoints!B30="",0,IFERROR(IF(AND(2&gt;=MAX(1,N(Touchpoints!I30)-2),2&lt;=N(Touchpoints!I30)-1,N(Touchpoints!I30)&gt;=2),IF(Touchpoints!Q30="",N(Touchpoints!L30),N(Touchpoints!Q30))/2,0)+IF(AND(2=1,N(Touchpoints!I30)=1),IF(Touchpoints!Q30="",N(Touchpoints!L30),N(Touchpoints!Q30)),0)+IF(AND(2&gt;=N(Touchpoints!I30),2&lt;=N(Touchpoints!J30)),N(Touchpoints!H30)*IF(Touchpoints!R30="",N(Touchpoints!M30),N(Touchpoints!R30))/MAX(1,N(Touchpoints!J30)-N(Touchpoints!I30)+1),0)+IF(AND(2&gt;=N(Touchpoints!J30)+1,2&lt;=N(Touchpoints!J30)+2),N(Touchpoints!H30)*Parámetros!$B$10*(IF(Touchpoints!S30="",N(Touchpoints!N30),N(Touchpoints!S30))+IF(Touchpoints!T30="",N(Touchpoints!O30),N(Touchpoints!T30)))/2,0),0))</f>
        <v>0</v>
      </c>
      <c r="E59" s="35" t="n">
        <f aca="false">IF(Touchpoints!B30="",0,IFERROR(IF(AND(3&gt;=MAX(1,N(Touchpoints!I30)-2),3&lt;=N(Touchpoints!I30)-1,N(Touchpoints!I30)&gt;=2),IF(Touchpoints!Q30="",N(Touchpoints!L30),N(Touchpoints!Q30))/2,0)+IF(AND(3=1,N(Touchpoints!I30)=1),IF(Touchpoints!Q30="",N(Touchpoints!L30),N(Touchpoints!Q30)),0)+IF(AND(3&gt;=N(Touchpoints!I30),3&lt;=N(Touchpoints!J30)),N(Touchpoints!H30)*IF(Touchpoints!R30="",N(Touchpoints!M30),N(Touchpoints!R30))/MAX(1,N(Touchpoints!J30)-N(Touchpoints!I30)+1),0)+IF(AND(3&gt;=N(Touchpoints!J30)+1,3&lt;=N(Touchpoints!J30)+2),N(Touchpoints!H30)*Parámetros!$B$10*(IF(Touchpoints!S30="",N(Touchpoints!N30),N(Touchpoints!S30))+IF(Touchpoints!T30="",N(Touchpoints!O30),N(Touchpoints!T30)))/2,0),0))</f>
        <v>0</v>
      </c>
      <c r="F59" s="35" t="n">
        <f aca="false">IF(Touchpoints!B30="",0,IFERROR(IF(AND(4&gt;=MAX(1,N(Touchpoints!I30)-2),4&lt;=N(Touchpoints!I30)-1,N(Touchpoints!I30)&gt;=2),IF(Touchpoints!Q30="",N(Touchpoints!L30),N(Touchpoints!Q30))/2,0)+IF(AND(4=1,N(Touchpoints!I30)=1),IF(Touchpoints!Q30="",N(Touchpoints!L30),N(Touchpoints!Q30)),0)+IF(AND(4&gt;=N(Touchpoints!I30),4&lt;=N(Touchpoints!J30)),N(Touchpoints!H30)*IF(Touchpoints!R30="",N(Touchpoints!M30),N(Touchpoints!R30))/MAX(1,N(Touchpoints!J30)-N(Touchpoints!I30)+1),0)+IF(AND(4&gt;=N(Touchpoints!J30)+1,4&lt;=N(Touchpoints!J30)+2),N(Touchpoints!H30)*Parámetros!$B$10*(IF(Touchpoints!S30="",N(Touchpoints!N30),N(Touchpoints!S30))+IF(Touchpoints!T30="",N(Touchpoints!O30),N(Touchpoints!T30)))/2,0),0))</f>
        <v>0</v>
      </c>
      <c r="G59" s="35" t="n">
        <f aca="false">IF(Touchpoints!B30="",0,IFERROR(IF(AND(5&gt;=MAX(1,N(Touchpoints!I30)-2),5&lt;=N(Touchpoints!I30)-1,N(Touchpoints!I30)&gt;=2),IF(Touchpoints!Q30="",N(Touchpoints!L30),N(Touchpoints!Q30))/2,0)+IF(AND(5=1,N(Touchpoints!I30)=1),IF(Touchpoints!Q30="",N(Touchpoints!L30),N(Touchpoints!Q30)),0)+IF(AND(5&gt;=N(Touchpoints!I30),5&lt;=N(Touchpoints!J30)),N(Touchpoints!H30)*IF(Touchpoints!R30="",N(Touchpoints!M30),N(Touchpoints!R30))/MAX(1,N(Touchpoints!J30)-N(Touchpoints!I30)+1),0)+IF(AND(5&gt;=N(Touchpoints!J30)+1,5&lt;=N(Touchpoints!J30)+2),N(Touchpoints!H30)*Parámetros!$B$10*(IF(Touchpoints!S30="",N(Touchpoints!N30),N(Touchpoints!S30))+IF(Touchpoints!T30="",N(Touchpoints!O30),N(Touchpoints!T30)))/2,0),0))</f>
        <v>0</v>
      </c>
      <c r="H59" s="35" t="n">
        <f aca="false">IF(Touchpoints!B30="",0,IFERROR(IF(AND(6&gt;=MAX(1,N(Touchpoints!I30)-2),6&lt;=N(Touchpoints!I30)-1,N(Touchpoints!I30)&gt;=2),IF(Touchpoints!Q30="",N(Touchpoints!L30),N(Touchpoints!Q30))/2,0)+IF(AND(6=1,N(Touchpoints!I30)=1),IF(Touchpoints!Q30="",N(Touchpoints!L30),N(Touchpoints!Q30)),0)+IF(AND(6&gt;=N(Touchpoints!I30),6&lt;=N(Touchpoints!J30)),N(Touchpoints!H30)*IF(Touchpoints!R30="",N(Touchpoints!M30),N(Touchpoints!R30))/MAX(1,N(Touchpoints!J30)-N(Touchpoints!I30)+1),0)+IF(AND(6&gt;=N(Touchpoints!J30)+1,6&lt;=N(Touchpoints!J30)+2),N(Touchpoints!H30)*Parámetros!$B$10*(IF(Touchpoints!S30="",N(Touchpoints!N30),N(Touchpoints!S30))+IF(Touchpoints!T30="",N(Touchpoints!O30),N(Touchpoints!T30)))/2,0),0))</f>
        <v>0</v>
      </c>
      <c r="I59" s="35" t="n">
        <f aca="false">IF(Touchpoints!B30="",0,IFERROR(IF(AND(7&gt;=MAX(1,N(Touchpoints!I30)-2),7&lt;=N(Touchpoints!I30)-1,N(Touchpoints!I30)&gt;=2),IF(Touchpoints!Q30="",N(Touchpoints!L30),N(Touchpoints!Q30))/2,0)+IF(AND(7=1,N(Touchpoints!I30)=1),IF(Touchpoints!Q30="",N(Touchpoints!L30),N(Touchpoints!Q30)),0)+IF(AND(7&gt;=N(Touchpoints!I30),7&lt;=N(Touchpoints!J30)),N(Touchpoints!H30)*IF(Touchpoints!R30="",N(Touchpoints!M30),N(Touchpoints!R30))/MAX(1,N(Touchpoints!J30)-N(Touchpoints!I30)+1),0)+IF(AND(7&gt;=N(Touchpoints!J30)+1,7&lt;=N(Touchpoints!J30)+2),N(Touchpoints!H30)*Parámetros!$B$10*(IF(Touchpoints!S30="",N(Touchpoints!N30),N(Touchpoints!S30))+IF(Touchpoints!T30="",N(Touchpoints!O30),N(Touchpoints!T30)))/2,0),0))</f>
        <v>0</v>
      </c>
      <c r="J59" s="35" t="n">
        <f aca="false">IF(Touchpoints!B30="",0,IFERROR(IF(AND(8&gt;=MAX(1,N(Touchpoints!I30)-2),8&lt;=N(Touchpoints!I30)-1,N(Touchpoints!I30)&gt;=2),IF(Touchpoints!Q30="",N(Touchpoints!L30),N(Touchpoints!Q30))/2,0)+IF(AND(8=1,N(Touchpoints!I30)=1),IF(Touchpoints!Q30="",N(Touchpoints!L30),N(Touchpoints!Q30)),0)+IF(AND(8&gt;=N(Touchpoints!I30),8&lt;=N(Touchpoints!J30)),N(Touchpoints!H30)*IF(Touchpoints!R30="",N(Touchpoints!M30),N(Touchpoints!R30))/MAX(1,N(Touchpoints!J30)-N(Touchpoints!I30)+1),0)+IF(AND(8&gt;=N(Touchpoints!J30)+1,8&lt;=N(Touchpoints!J30)+2),N(Touchpoints!H30)*Parámetros!$B$10*(IF(Touchpoints!S30="",N(Touchpoints!N30),N(Touchpoints!S30))+IF(Touchpoints!T30="",N(Touchpoints!O30),N(Touchpoints!T30)))/2,0),0))</f>
        <v>0</v>
      </c>
      <c r="K59" s="35" t="n">
        <f aca="false">IF(Touchpoints!B30="",0,IFERROR(IF(AND(9&gt;=MAX(1,N(Touchpoints!I30)-2),9&lt;=N(Touchpoints!I30)-1,N(Touchpoints!I30)&gt;=2),IF(Touchpoints!Q30="",N(Touchpoints!L30),N(Touchpoints!Q30))/2,0)+IF(AND(9=1,N(Touchpoints!I30)=1),IF(Touchpoints!Q30="",N(Touchpoints!L30),N(Touchpoints!Q30)),0)+IF(AND(9&gt;=N(Touchpoints!I30),9&lt;=N(Touchpoints!J30)),N(Touchpoints!H30)*IF(Touchpoints!R30="",N(Touchpoints!M30),N(Touchpoints!R30))/MAX(1,N(Touchpoints!J30)-N(Touchpoints!I30)+1),0)+IF(AND(9&gt;=N(Touchpoints!J30)+1,9&lt;=N(Touchpoints!J30)+2),N(Touchpoints!H30)*Parámetros!$B$10*(IF(Touchpoints!S30="",N(Touchpoints!N30),N(Touchpoints!S30))+IF(Touchpoints!T30="",N(Touchpoints!O30),N(Touchpoints!T30)))/2,0),0))</f>
        <v>0</v>
      </c>
      <c r="L59" s="35" t="n">
        <f aca="false">IF(Touchpoints!B30="",0,IFERROR(IF(AND(10&gt;=MAX(1,N(Touchpoints!I30)-2),10&lt;=N(Touchpoints!I30)-1,N(Touchpoints!I30)&gt;=2),IF(Touchpoints!Q30="",N(Touchpoints!L30),N(Touchpoints!Q30))/2,0)+IF(AND(10=1,N(Touchpoints!I30)=1),IF(Touchpoints!Q30="",N(Touchpoints!L30),N(Touchpoints!Q30)),0)+IF(AND(10&gt;=N(Touchpoints!I30),10&lt;=N(Touchpoints!J30)),N(Touchpoints!H30)*IF(Touchpoints!R30="",N(Touchpoints!M30),N(Touchpoints!R30))/MAX(1,N(Touchpoints!J30)-N(Touchpoints!I30)+1),0)+IF(AND(10&gt;=N(Touchpoints!J30)+1,10&lt;=N(Touchpoints!J30)+2),N(Touchpoints!H30)*Parámetros!$B$10*(IF(Touchpoints!S30="",N(Touchpoints!N30),N(Touchpoints!S30))+IF(Touchpoints!T30="",N(Touchpoints!O30),N(Touchpoints!T30)))/2,0),0))</f>
        <v>0</v>
      </c>
      <c r="M59" s="35" t="n">
        <f aca="false">IF(Touchpoints!B30="",0,IFERROR(IF(AND(11&gt;=MAX(1,N(Touchpoints!I30)-2),11&lt;=N(Touchpoints!I30)-1,N(Touchpoints!I30)&gt;=2),IF(Touchpoints!Q30="",N(Touchpoints!L30),N(Touchpoints!Q30))/2,0)+IF(AND(11=1,N(Touchpoints!I30)=1),IF(Touchpoints!Q30="",N(Touchpoints!L30),N(Touchpoints!Q30)),0)+IF(AND(11&gt;=N(Touchpoints!I30),11&lt;=N(Touchpoints!J30)),N(Touchpoints!H30)*IF(Touchpoints!R30="",N(Touchpoints!M30),N(Touchpoints!R30))/MAX(1,N(Touchpoints!J30)-N(Touchpoints!I30)+1),0)+IF(AND(11&gt;=N(Touchpoints!J30)+1,11&lt;=N(Touchpoints!J30)+2),N(Touchpoints!H30)*Parámetros!$B$10*(IF(Touchpoints!S30="",N(Touchpoints!N30),N(Touchpoints!S30))+IF(Touchpoints!T30="",N(Touchpoints!O30),N(Touchpoints!T30)))/2,0),0))</f>
        <v>0</v>
      </c>
      <c r="N59" s="35" t="n">
        <f aca="false">IF(Touchpoints!B30="",0,IFERROR(IF(AND(12&gt;=MAX(1,N(Touchpoints!I30)-2),12&lt;=N(Touchpoints!I30)-1,N(Touchpoints!I30)&gt;=2),IF(Touchpoints!Q30="",N(Touchpoints!L30),N(Touchpoints!Q30))/2,0)+IF(AND(12=1,N(Touchpoints!I30)=1),IF(Touchpoints!Q30="",N(Touchpoints!L30),N(Touchpoints!Q30)),0)+IF(AND(12&gt;=N(Touchpoints!I30),12&lt;=N(Touchpoints!J30)),N(Touchpoints!H30)*IF(Touchpoints!R30="",N(Touchpoints!M30),N(Touchpoints!R30))/MAX(1,N(Touchpoints!J30)-N(Touchpoints!I30)+1),0)+IF(AND(12&gt;=N(Touchpoints!J30)+1,12&lt;=N(Touchpoints!J30)+2),N(Touchpoints!H30)*Parámetros!$B$10*(IF(Touchpoints!S30="",N(Touchpoints!N30),N(Touchpoints!S30))+IF(Touchpoints!T30="",N(Touchpoints!O30),N(Touchpoints!T30)))/2,0),0))</f>
        <v>0</v>
      </c>
      <c r="O59" s="35" t="n">
        <f aca="false">IF(Touchpoints!B30="",0,IFERROR(IF(AND(13&gt;=MAX(1,N(Touchpoints!I30)-2),13&lt;=N(Touchpoints!I30)-1,N(Touchpoints!I30)&gt;=2),IF(Touchpoints!Q30="",N(Touchpoints!L30),N(Touchpoints!Q30))/2,0)+IF(AND(13=1,N(Touchpoints!I30)=1),IF(Touchpoints!Q30="",N(Touchpoints!L30),N(Touchpoints!Q30)),0)+IF(AND(13&gt;=N(Touchpoints!I30),13&lt;=N(Touchpoints!J30)),N(Touchpoints!H30)*IF(Touchpoints!R30="",N(Touchpoints!M30),N(Touchpoints!R30))/MAX(1,N(Touchpoints!J30)-N(Touchpoints!I30)+1),0)+IF(AND(13&gt;=N(Touchpoints!J30)+1,13&lt;=N(Touchpoints!J30)+2),N(Touchpoints!H30)*Parámetros!$B$10*(IF(Touchpoints!S30="",N(Touchpoints!N30),N(Touchpoints!S30))+IF(Touchpoints!T30="",N(Touchpoints!O30),N(Touchpoints!T30)))/2,0),0))</f>
        <v>0</v>
      </c>
      <c r="P59" s="35" t="n">
        <f aca="false">IF(Touchpoints!B30="",0,IFERROR(IF(AND(14&gt;=MAX(1,N(Touchpoints!I30)-2),14&lt;=N(Touchpoints!I30)-1,N(Touchpoints!I30)&gt;=2),IF(Touchpoints!Q30="",N(Touchpoints!L30),N(Touchpoints!Q30))/2,0)+IF(AND(14=1,N(Touchpoints!I30)=1),IF(Touchpoints!Q30="",N(Touchpoints!L30),N(Touchpoints!Q30)),0)+IF(AND(14&gt;=N(Touchpoints!I30),14&lt;=N(Touchpoints!J30)),N(Touchpoints!H30)*IF(Touchpoints!R30="",N(Touchpoints!M30),N(Touchpoints!R30))/MAX(1,N(Touchpoints!J30)-N(Touchpoints!I30)+1),0)+IF(AND(14&gt;=N(Touchpoints!J30)+1,14&lt;=N(Touchpoints!J30)+2),N(Touchpoints!H30)*Parámetros!$B$10*(IF(Touchpoints!S30="",N(Touchpoints!N30),N(Touchpoints!S30))+IF(Touchpoints!T30="",N(Touchpoints!O30),N(Touchpoints!T30)))/2,0),0))</f>
        <v>0</v>
      </c>
      <c r="Q59" s="35" t="n">
        <f aca="false">IF(Touchpoints!B30="",0,IFERROR(IF(AND(15&gt;=MAX(1,N(Touchpoints!I30)-2),15&lt;=N(Touchpoints!I30)-1,N(Touchpoints!I30)&gt;=2),IF(Touchpoints!Q30="",N(Touchpoints!L30),N(Touchpoints!Q30))/2,0)+IF(AND(15=1,N(Touchpoints!I30)=1),IF(Touchpoints!Q30="",N(Touchpoints!L30),N(Touchpoints!Q30)),0)+IF(AND(15&gt;=N(Touchpoints!I30),15&lt;=N(Touchpoints!J30)),N(Touchpoints!H30)*IF(Touchpoints!R30="",N(Touchpoints!M30),N(Touchpoints!R30))/MAX(1,N(Touchpoints!J30)-N(Touchpoints!I30)+1),0)+IF(AND(15&gt;=N(Touchpoints!J30)+1,15&lt;=N(Touchpoints!J30)+2),N(Touchpoints!H30)*Parámetros!$B$10*(IF(Touchpoints!S30="",N(Touchpoints!N30),N(Touchpoints!S30))+IF(Touchpoints!T30="",N(Touchpoints!O30),N(Touchpoints!T30)))/2,0),0))</f>
        <v>0</v>
      </c>
      <c r="R59" s="34" t="n">
        <f aca="false">SUM(C59:Q59)</f>
        <v>0</v>
      </c>
    </row>
    <row r="60" customFormat="false" ht="15" hidden="false" customHeight="false" outlineLevel="0" collapsed="false">
      <c r="A60" s="6" t="s">
        <v>266</v>
      </c>
      <c r="B60" s="49" t="s">
        <v>267</v>
      </c>
      <c r="C60" s="37" t="n">
        <f aca="false">SUM(C35:C59)</f>
        <v>2.75</v>
      </c>
      <c r="D60" s="37" t="n">
        <f aca="false">SUM(D35:D59)</f>
        <v>5.73076923076923</v>
      </c>
      <c r="E60" s="37" t="n">
        <f aca="false">SUM(E35:E59)</f>
        <v>5.73076923076923</v>
      </c>
      <c r="F60" s="37" t="n">
        <f aca="false">SUM(F35:F59)</f>
        <v>0.980769230769231</v>
      </c>
      <c r="G60" s="37" t="n">
        <f aca="false">SUM(G35:G59)</f>
        <v>15.4807692307692</v>
      </c>
      <c r="H60" s="37" t="n">
        <f aca="false">SUM(H35:H59)</f>
        <v>18.4974358974359</v>
      </c>
      <c r="I60" s="37" t="n">
        <f aca="false">SUM(I35:I59)</f>
        <v>3.4974358974359</v>
      </c>
      <c r="J60" s="37" t="n">
        <f aca="false">SUM(J35:J59)</f>
        <v>3.9974358974359</v>
      </c>
      <c r="K60" s="37" t="n">
        <f aca="false">SUM(K35:K59)</f>
        <v>11.9974358974359</v>
      </c>
      <c r="L60" s="37" t="n">
        <f aca="false">SUM(L35:L59)</f>
        <v>10.9974358974359</v>
      </c>
      <c r="M60" s="37" t="n">
        <f aca="false">SUM(M35:M59)</f>
        <v>10.9974358974359</v>
      </c>
      <c r="N60" s="37" t="n">
        <f aca="false">SUM(N35:N59)</f>
        <v>10.9974358974359</v>
      </c>
      <c r="O60" s="37" t="n">
        <f aca="false">SUM(O35:O59)</f>
        <v>4.9974358974359</v>
      </c>
      <c r="P60" s="37" t="n">
        <f aca="false">SUM(P35:P59)</f>
        <v>30.4974358974359</v>
      </c>
      <c r="Q60" s="37" t="n">
        <f aca="false">SUM(Q35:Q59)</f>
        <v>58</v>
      </c>
      <c r="R60" s="37" t="n">
        <f aca="false">SUM(C60:Q60)</f>
        <v>195.15</v>
      </c>
    </row>
    <row r="62" customFormat="false" ht="19.5" hidden="false" customHeight="true" outlineLevel="0" collapsed="false">
      <c r="A62" s="51" t="s">
        <v>117</v>
      </c>
      <c r="B62" s="51"/>
      <c r="C62" s="51"/>
      <c r="D62" s="51"/>
      <c r="E62" s="51"/>
      <c r="F62" s="51"/>
      <c r="G62" s="51"/>
      <c r="H62" s="51"/>
      <c r="I62" s="51"/>
      <c r="J62" s="51"/>
      <c r="K62" s="51"/>
      <c r="L62" s="51"/>
      <c r="M62" s="51"/>
      <c r="N62" s="51"/>
      <c r="O62" s="51"/>
      <c r="P62" s="51"/>
      <c r="Q62" s="51"/>
      <c r="R62" s="51"/>
    </row>
    <row r="63" customFormat="false" ht="15" hidden="false" customHeight="false" outlineLevel="0" collapsed="false">
      <c r="A63" s="6" t="s">
        <v>65</v>
      </c>
      <c r="B63" s="6" t="s">
        <v>66</v>
      </c>
      <c r="C63" s="6" t="s">
        <v>250</v>
      </c>
      <c r="D63" s="6" t="s">
        <v>251</v>
      </c>
      <c r="E63" s="6" t="s">
        <v>252</v>
      </c>
      <c r="F63" s="6" t="s">
        <v>253</v>
      </c>
      <c r="G63" s="6" t="s">
        <v>254</v>
      </c>
      <c r="H63" s="6" t="s">
        <v>255</v>
      </c>
      <c r="I63" s="6" t="s">
        <v>256</v>
      </c>
      <c r="J63" s="6" t="s">
        <v>257</v>
      </c>
      <c r="K63" s="6" t="s">
        <v>258</v>
      </c>
      <c r="L63" s="6" t="s">
        <v>259</v>
      </c>
      <c r="M63" s="6" t="s">
        <v>260</v>
      </c>
      <c r="N63" s="6" t="s">
        <v>261</v>
      </c>
      <c r="O63" s="6" t="s">
        <v>262</v>
      </c>
      <c r="P63" s="6" t="s">
        <v>263</v>
      </c>
      <c r="Q63" s="6" t="s">
        <v>264</v>
      </c>
      <c r="R63" s="6" t="s">
        <v>265</v>
      </c>
    </row>
    <row r="64" customFormat="false" ht="23.85" hidden="false" customHeight="false" outlineLevel="0" collapsed="false">
      <c r="A64" s="39" t="str">
        <f aca="false">IF(Touchpoints!A6="","",Touchpoints!A6)</f>
        <v>TP1</v>
      </c>
      <c r="B64" s="40" t="str">
        <f aca="false">IF(Touchpoints!B6="","",Touchpoints!B6)</f>
        <v>Prueba diagnóstica de conceptos previos</v>
      </c>
      <c r="C64" s="35" t="n">
        <f aca="false">IF(Touchpoints!B6="",0,IF(AND(1&gt;=N(Touchpoints!I6),1&lt;=N(Touchpoints!J6)),N(Touchpoints!AC6)/MAX(1,N(Touchpoints!J6)-N(Touchpoints!I6)+1),0))</f>
        <v>1</v>
      </c>
      <c r="D64" s="35" t="n">
        <f aca="false">IF(Touchpoints!B6="",0,IF(AND(2&gt;=N(Touchpoints!I6),2&lt;=N(Touchpoints!J6)),N(Touchpoints!AC6)/MAX(1,N(Touchpoints!J6)-N(Touchpoints!I6)+1),0))</f>
        <v>0</v>
      </c>
      <c r="E64" s="35" t="n">
        <f aca="false">IF(Touchpoints!B6="",0,IF(AND(3&gt;=N(Touchpoints!I6),3&lt;=N(Touchpoints!J6)),N(Touchpoints!AC6)/MAX(1,N(Touchpoints!J6)-N(Touchpoints!I6)+1),0))</f>
        <v>0</v>
      </c>
      <c r="F64" s="35" t="n">
        <f aca="false">IF(Touchpoints!B6="",0,IF(AND(4&gt;=N(Touchpoints!I6),4&lt;=N(Touchpoints!J6)),N(Touchpoints!AC6)/MAX(1,N(Touchpoints!J6)-N(Touchpoints!I6)+1),0))</f>
        <v>0</v>
      </c>
      <c r="G64" s="35" t="n">
        <f aca="false">IF(Touchpoints!B6="",0,IF(AND(5&gt;=N(Touchpoints!I6),5&lt;=N(Touchpoints!J6)),N(Touchpoints!AC6)/MAX(1,N(Touchpoints!J6)-N(Touchpoints!I6)+1),0))</f>
        <v>0</v>
      </c>
      <c r="H64" s="35" t="n">
        <f aca="false">IF(Touchpoints!B6="",0,IF(AND(6&gt;=N(Touchpoints!I6),6&lt;=N(Touchpoints!J6)),N(Touchpoints!AC6)/MAX(1,N(Touchpoints!J6)-N(Touchpoints!I6)+1),0))</f>
        <v>0</v>
      </c>
      <c r="I64" s="35" t="n">
        <f aca="false">IF(Touchpoints!B6="",0,IF(AND(7&gt;=N(Touchpoints!I6),7&lt;=N(Touchpoints!J6)),N(Touchpoints!AC6)/MAX(1,N(Touchpoints!J6)-N(Touchpoints!I6)+1),0))</f>
        <v>0</v>
      </c>
      <c r="J64" s="35" t="n">
        <f aca="false">IF(Touchpoints!B6="",0,IF(AND(8&gt;=N(Touchpoints!I6),8&lt;=N(Touchpoints!J6)),N(Touchpoints!AC6)/MAX(1,N(Touchpoints!J6)-N(Touchpoints!I6)+1),0))</f>
        <v>0</v>
      </c>
      <c r="K64" s="35" t="n">
        <f aca="false">IF(Touchpoints!B6="",0,IF(AND(9&gt;=N(Touchpoints!I6),9&lt;=N(Touchpoints!J6)),N(Touchpoints!AC6)/MAX(1,N(Touchpoints!J6)-N(Touchpoints!I6)+1),0))</f>
        <v>0</v>
      </c>
      <c r="L64" s="35" t="n">
        <f aca="false">IF(Touchpoints!B6="",0,IF(AND(10&gt;=N(Touchpoints!I6),10&lt;=N(Touchpoints!J6)),N(Touchpoints!AC6)/MAX(1,N(Touchpoints!J6)-N(Touchpoints!I6)+1),0))</f>
        <v>0</v>
      </c>
      <c r="M64" s="35" t="n">
        <f aca="false">IF(Touchpoints!B6="",0,IF(AND(11&gt;=N(Touchpoints!I6),11&lt;=N(Touchpoints!J6)),N(Touchpoints!AC6)/MAX(1,N(Touchpoints!J6)-N(Touchpoints!I6)+1),0))</f>
        <v>0</v>
      </c>
      <c r="N64" s="35" t="n">
        <f aca="false">IF(Touchpoints!B6="",0,IF(AND(12&gt;=N(Touchpoints!I6),12&lt;=N(Touchpoints!J6)),N(Touchpoints!AC6)/MAX(1,N(Touchpoints!J6)-N(Touchpoints!I6)+1),0))</f>
        <v>0</v>
      </c>
      <c r="O64" s="35" t="n">
        <f aca="false">IF(Touchpoints!B6="",0,IF(AND(13&gt;=N(Touchpoints!I6),13&lt;=N(Touchpoints!J6)),N(Touchpoints!AC6)/MAX(1,N(Touchpoints!J6)-N(Touchpoints!I6)+1),0))</f>
        <v>0</v>
      </c>
      <c r="P64" s="35" t="n">
        <f aca="false">IF(Touchpoints!B6="",0,IF(AND(14&gt;=N(Touchpoints!I6),14&lt;=N(Touchpoints!J6)),N(Touchpoints!AC6)/MAX(1,N(Touchpoints!J6)-N(Touchpoints!I6)+1),0))</f>
        <v>0</v>
      </c>
      <c r="Q64" s="35" t="n">
        <f aca="false">IF(Touchpoints!B6="",0,IF(AND(15&gt;=N(Touchpoints!I6),15&lt;=N(Touchpoints!J6)),N(Touchpoints!AC6)/MAX(1,N(Touchpoints!J6)-N(Touchpoints!I6)+1),0))</f>
        <v>0</v>
      </c>
      <c r="R64" s="34" t="n">
        <f aca="false">SUM(C64:Q64)</f>
        <v>1</v>
      </c>
    </row>
    <row r="65" customFormat="false" ht="15" hidden="false" customHeight="false" outlineLevel="0" collapsed="false">
      <c r="A65" s="39" t="str">
        <f aca="false">IF(Touchpoints!A7="","",Touchpoints!A7)</f>
        <v>TP2</v>
      </c>
      <c r="B65" s="40" t="str">
        <f aca="false">IF(Touchpoints!B7="","",Touchpoints!B7)</f>
        <v>Quiz semanal de teoría</v>
      </c>
      <c r="C65" s="35" t="n">
        <f aca="false">IF(Touchpoints!B7="",0,IF(AND(1&gt;=N(Touchpoints!I7),1&lt;=N(Touchpoints!J7)),N(Touchpoints!AC7)/MAX(1,N(Touchpoints!J7)-N(Touchpoints!I7)+1),0))</f>
        <v>0</v>
      </c>
      <c r="D65" s="35" t="n">
        <f aca="false">IF(Touchpoints!B7="",0,IF(AND(2&gt;=N(Touchpoints!I7),2&lt;=N(Touchpoints!J7)),N(Touchpoints!AC7)/MAX(1,N(Touchpoints!J7)-N(Touchpoints!I7)+1),0))</f>
        <v>0.230769230769231</v>
      </c>
      <c r="E65" s="35" t="n">
        <f aca="false">IF(Touchpoints!B7="",0,IF(AND(3&gt;=N(Touchpoints!I7),3&lt;=N(Touchpoints!J7)),N(Touchpoints!AC7)/MAX(1,N(Touchpoints!J7)-N(Touchpoints!I7)+1),0))</f>
        <v>0.230769230769231</v>
      </c>
      <c r="F65" s="35" t="n">
        <f aca="false">IF(Touchpoints!B7="",0,IF(AND(4&gt;=N(Touchpoints!I7),4&lt;=N(Touchpoints!J7)),N(Touchpoints!AC7)/MAX(1,N(Touchpoints!J7)-N(Touchpoints!I7)+1),0))</f>
        <v>0.230769230769231</v>
      </c>
      <c r="G65" s="35" t="n">
        <f aca="false">IF(Touchpoints!B7="",0,IF(AND(5&gt;=N(Touchpoints!I7),5&lt;=N(Touchpoints!J7)),N(Touchpoints!AC7)/MAX(1,N(Touchpoints!J7)-N(Touchpoints!I7)+1),0))</f>
        <v>0.230769230769231</v>
      </c>
      <c r="H65" s="35" t="n">
        <f aca="false">IF(Touchpoints!B7="",0,IF(AND(6&gt;=N(Touchpoints!I7),6&lt;=N(Touchpoints!J7)),N(Touchpoints!AC7)/MAX(1,N(Touchpoints!J7)-N(Touchpoints!I7)+1),0))</f>
        <v>0.230769230769231</v>
      </c>
      <c r="I65" s="35" t="n">
        <f aca="false">IF(Touchpoints!B7="",0,IF(AND(7&gt;=N(Touchpoints!I7),7&lt;=N(Touchpoints!J7)),N(Touchpoints!AC7)/MAX(1,N(Touchpoints!J7)-N(Touchpoints!I7)+1),0))</f>
        <v>0.230769230769231</v>
      </c>
      <c r="J65" s="35" t="n">
        <f aca="false">IF(Touchpoints!B7="",0,IF(AND(8&gt;=N(Touchpoints!I7),8&lt;=N(Touchpoints!J7)),N(Touchpoints!AC7)/MAX(1,N(Touchpoints!J7)-N(Touchpoints!I7)+1),0))</f>
        <v>0.230769230769231</v>
      </c>
      <c r="K65" s="35" t="n">
        <f aca="false">IF(Touchpoints!B7="",0,IF(AND(9&gt;=N(Touchpoints!I7),9&lt;=N(Touchpoints!J7)),N(Touchpoints!AC7)/MAX(1,N(Touchpoints!J7)-N(Touchpoints!I7)+1),0))</f>
        <v>0.230769230769231</v>
      </c>
      <c r="L65" s="35" t="n">
        <f aca="false">IF(Touchpoints!B7="",0,IF(AND(10&gt;=N(Touchpoints!I7),10&lt;=N(Touchpoints!J7)),N(Touchpoints!AC7)/MAX(1,N(Touchpoints!J7)-N(Touchpoints!I7)+1),0))</f>
        <v>0.230769230769231</v>
      </c>
      <c r="M65" s="35" t="n">
        <f aca="false">IF(Touchpoints!B7="",0,IF(AND(11&gt;=N(Touchpoints!I7),11&lt;=N(Touchpoints!J7)),N(Touchpoints!AC7)/MAX(1,N(Touchpoints!J7)-N(Touchpoints!I7)+1),0))</f>
        <v>0.230769230769231</v>
      </c>
      <c r="N65" s="35" t="n">
        <f aca="false">IF(Touchpoints!B7="",0,IF(AND(12&gt;=N(Touchpoints!I7),12&lt;=N(Touchpoints!J7)),N(Touchpoints!AC7)/MAX(1,N(Touchpoints!J7)-N(Touchpoints!I7)+1),0))</f>
        <v>0.230769230769231</v>
      </c>
      <c r="O65" s="35" t="n">
        <f aca="false">IF(Touchpoints!B7="",0,IF(AND(13&gt;=N(Touchpoints!I7),13&lt;=N(Touchpoints!J7)),N(Touchpoints!AC7)/MAX(1,N(Touchpoints!J7)-N(Touchpoints!I7)+1),0))</f>
        <v>0.230769230769231</v>
      </c>
      <c r="P65" s="35" t="n">
        <f aca="false">IF(Touchpoints!B7="",0,IF(AND(14&gt;=N(Touchpoints!I7),14&lt;=N(Touchpoints!J7)),N(Touchpoints!AC7)/MAX(1,N(Touchpoints!J7)-N(Touchpoints!I7)+1),0))</f>
        <v>0.230769230769231</v>
      </c>
      <c r="Q65" s="35" t="n">
        <f aca="false">IF(Touchpoints!B7="",0,IF(AND(15&gt;=N(Touchpoints!I7),15&lt;=N(Touchpoints!J7)),N(Touchpoints!AC7)/MAX(1,N(Touchpoints!J7)-N(Touchpoints!I7)+1),0))</f>
        <v>0</v>
      </c>
      <c r="R65" s="34" t="n">
        <f aca="false">SUM(C65:Q65)</f>
        <v>3</v>
      </c>
    </row>
    <row r="66" customFormat="false" ht="23.85" hidden="false" customHeight="false" outlineLevel="0" collapsed="false">
      <c r="A66" s="39" t="str">
        <f aca="false">IF(Touchpoints!A8="","",Touchpoints!A8)</f>
        <v>TP3</v>
      </c>
      <c r="B66" s="40" t="str">
        <f aca="false">IF(Touchpoints!B8="","",Touchpoints!B8)</f>
        <v>Entrega P1 — Análisis de requisitos</v>
      </c>
      <c r="C66" s="35" t="n">
        <f aca="false">IF(Touchpoints!B8="",0,IF(AND(1&gt;=N(Touchpoints!I8),1&lt;=N(Touchpoints!J8)),N(Touchpoints!AC8)/MAX(1,N(Touchpoints!J8)-N(Touchpoints!I8)+1),0))</f>
        <v>0</v>
      </c>
      <c r="D66" s="35" t="n">
        <f aca="false">IF(Touchpoints!B8="",0,IF(AND(2&gt;=N(Touchpoints!I8),2&lt;=N(Touchpoints!J8)),N(Touchpoints!AC8)/MAX(1,N(Touchpoints!J8)-N(Touchpoints!I8)+1),0))</f>
        <v>0</v>
      </c>
      <c r="E66" s="35" t="n">
        <f aca="false">IF(Touchpoints!B8="",0,IF(AND(3&gt;=N(Touchpoints!I8),3&lt;=N(Touchpoints!J8)),N(Touchpoints!AC8)/MAX(1,N(Touchpoints!J8)-N(Touchpoints!I8)+1),0))</f>
        <v>0</v>
      </c>
      <c r="F66" s="35" t="n">
        <f aca="false">IF(Touchpoints!B8="",0,IF(AND(4&gt;=N(Touchpoints!I8),4&lt;=N(Touchpoints!J8)),N(Touchpoints!AC8)/MAX(1,N(Touchpoints!J8)-N(Touchpoints!I8)+1),0))</f>
        <v>10</v>
      </c>
      <c r="G66" s="35" t="n">
        <f aca="false">IF(Touchpoints!B8="",0,IF(AND(5&gt;=N(Touchpoints!I8),5&lt;=N(Touchpoints!J8)),N(Touchpoints!AC8)/MAX(1,N(Touchpoints!J8)-N(Touchpoints!I8)+1),0))</f>
        <v>0</v>
      </c>
      <c r="H66" s="35" t="n">
        <f aca="false">IF(Touchpoints!B8="",0,IF(AND(6&gt;=N(Touchpoints!I8),6&lt;=N(Touchpoints!J8)),N(Touchpoints!AC8)/MAX(1,N(Touchpoints!J8)-N(Touchpoints!I8)+1),0))</f>
        <v>0</v>
      </c>
      <c r="I66" s="35" t="n">
        <f aca="false">IF(Touchpoints!B8="",0,IF(AND(7&gt;=N(Touchpoints!I8),7&lt;=N(Touchpoints!J8)),N(Touchpoints!AC8)/MAX(1,N(Touchpoints!J8)-N(Touchpoints!I8)+1),0))</f>
        <v>0</v>
      </c>
      <c r="J66" s="35" t="n">
        <f aca="false">IF(Touchpoints!B8="",0,IF(AND(8&gt;=N(Touchpoints!I8),8&lt;=N(Touchpoints!J8)),N(Touchpoints!AC8)/MAX(1,N(Touchpoints!J8)-N(Touchpoints!I8)+1),0))</f>
        <v>0</v>
      </c>
      <c r="K66" s="35" t="n">
        <f aca="false">IF(Touchpoints!B8="",0,IF(AND(9&gt;=N(Touchpoints!I8),9&lt;=N(Touchpoints!J8)),N(Touchpoints!AC8)/MAX(1,N(Touchpoints!J8)-N(Touchpoints!I8)+1),0))</f>
        <v>0</v>
      </c>
      <c r="L66" s="35" t="n">
        <f aca="false">IF(Touchpoints!B8="",0,IF(AND(10&gt;=N(Touchpoints!I8),10&lt;=N(Touchpoints!J8)),N(Touchpoints!AC8)/MAX(1,N(Touchpoints!J8)-N(Touchpoints!I8)+1),0))</f>
        <v>0</v>
      </c>
      <c r="M66" s="35" t="n">
        <f aca="false">IF(Touchpoints!B8="",0,IF(AND(11&gt;=N(Touchpoints!I8),11&lt;=N(Touchpoints!J8)),N(Touchpoints!AC8)/MAX(1,N(Touchpoints!J8)-N(Touchpoints!I8)+1),0))</f>
        <v>0</v>
      </c>
      <c r="N66" s="35" t="n">
        <f aca="false">IF(Touchpoints!B8="",0,IF(AND(12&gt;=N(Touchpoints!I8),12&lt;=N(Touchpoints!J8)),N(Touchpoints!AC8)/MAX(1,N(Touchpoints!J8)-N(Touchpoints!I8)+1),0))</f>
        <v>0</v>
      </c>
      <c r="O66" s="35" t="n">
        <f aca="false">IF(Touchpoints!B8="",0,IF(AND(13&gt;=N(Touchpoints!I8),13&lt;=N(Touchpoints!J8)),N(Touchpoints!AC8)/MAX(1,N(Touchpoints!J8)-N(Touchpoints!I8)+1),0))</f>
        <v>0</v>
      </c>
      <c r="P66" s="35" t="n">
        <f aca="false">IF(Touchpoints!B8="",0,IF(AND(14&gt;=N(Touchpoints!I8),14&lt;=N(Touchpoints!J8)),N(Touchpoints!AC8)/MAX(1,N(Touchpoints!J8)-N(Touchpoints!I8)+1),0))</f>
        <v>0</v>
      </c>
      <c r="Q66" s="35" t="n">
        <f aca="false">IF(Touchpoints!B8="",0,IF(AND(15&gt;=N(Touchpoints!I8),15&lt;=N(Touchpoints!J8)),N(Touchpoints!AC8)/MAX(1,N(Touchpoints!J8)-N(Touchpoints!I8)+1),0))</f>
        <v>0</v>
      </c>
      <c r="R66" s="34" t="n">
        <f aca="false">SUM(C66:Q66)</f>
        <v>10</v>
      </c>
    </row>
    <row r="67" customFormat="false" ht="15" hidden="false" customHeight="false" outlineLevel="0" collapsed="false">
      <c r="A67" s="39" t="str">
        <f aca="false">IF(Touchpoints!A9="","",Touchpoints!A9)</f>
        <v>TP4</v>
      </c>
      <c r="B67" s="40" t="str">
        <f aca="false">IF(Touchpoints!B9="","",Touchpoints!B9)</f>
        <v>Examen parcial teórico</v>
      </c>
      <c r="C67" s="35" t="n">
        <f aca="false">IF(Touchpoints!B9="",0,IF(AND(1&gt;=N(Touchpoints!I9),1&lt;=N(Touchpoints!J9)),N(Touchpoints!AC9)/MAX(1,N(Touchpoints!J9)-N(Touchpoints!I9)+1),0))</f>
        <v>0</v>
      </c>
      <c r="D67" s="35" t="n">
        <f aca="false">IF(Touchpoints!B9="",0,IF(AND(2&gt;=N(Touchpoints!I9),2&lt;=N(Touchpoints!J9)),N(Touchpoints!AC9)/MAX(1,N(Touchpoints!J9)-N(Touchpoints!I9)+1),0))</f>
        <v>0</v>
      </c>
      <c r="E67" s="35" t="n">
        <f aca="false">IF(Touchpoints!B9="",0,IF(AND(3&gt;=N(Touchpoints!I9),3&lt;=N(Touchpoints!J9)),N(Touchpoints!AC9)/MAX(1,N(Touchpoints!J9)-N(Touchpoints!I9)+1),0))</f>
        <v>0</v>
      </c>
      <c r="F67" s="35" t="n">
        <f aca="false">IF(Touchpoints!B9="",0,IF(AND(4&gt;=N(Touchpoints!I9),4&lt;=N(Touchpoints!J9)),N(Touchpoints!AC9)/MAX(1,N(Touchpoints!J9)-N(Touchpoints!I9)+1),0))</f>
        <v>0</v>
      </c>
      <c r="G67" s="35" t="n">
        <f aca="false">IF(Touchpoints!B9="",0,IF(AND(5&gt;=N(Touchpoints!I9),5&lt;=N(Touchpoints!J9)),N(Touchpoints!AC9)/MAX(1,N(Touchpoints!J9)-N(Touchpoints!I9)+1),0))</f>
        <v>0</v>
      </c>
      <c r="H67" s="35" t="n">
        <f aca="false">IF(Touchpoints!B9="",0,IF(AND(6&gt;=N(Touchpoints!I9),6&lt;=N(Touchpoints!J9)),N(Touchpoints!AC9)/MAX(1,N(Touchpoints!J9)-N(Touchpoints!I9)+1),0))</f>
        <v>0</v>
      </c>
      <c r="I67" s="35" t="n">
        <f aca="false">IF(Touchpoints!B9="",0,IF(AND(7&gt;=N(Touchpoints!I9),7&lt;=N(Touchpoints!J9)),N(Touchpoints!AC9)/MAX(1,N(Touchpoints!J9)-N(Touchpoints!I9)+1),0))</f>
        <v>0</v>
      </c>
      <c r="J67" s="35" t="n">
        <f aca="false">IF(Touchpoints!B9="",0,IF(AND(8&gt;=N(Touchpoints!I9),8&lt;=N(Touchpoints!J9)),N(Touchpoints!AC9)/MAX(1,N(Touchpoints!J9)-N(Touchpoints!I9)+1),0))</f>
        <v>12</v>
      </c>
      <c r="K67" s="35" t="n">
        <f aca="false">IF(Touchpoints!B9="",0,IF(AND(9&gt;=N(Touchpoints!I9),9&lt;=N(Touchpoints!J9)),N(Touchpoints!AC9)/MAX(1,N(Touchpoints!J9)-N(Touchpoints!I9)+1),0))</f>
        <v>0</v>
      </c>
      <c r="L67" s="35" t="n">
        <f aca="false">IF(Touchpoints!B9="",0,IF(AND(10&gt;=N(Touchpoints!I9),10&lt;=N(Touchpoints!J9)),N(Touchpoints!AC9)/MAX(1,N(Touchpoints!J9)-N(Touchpoints!I9)+1),0))</f>
        <v>0</v>
      </c>
      <c r="M67" s="35" t="n">
        <f aca="false">IF(Touchpoints!B9="",0,IF(AND(11&gt;=N(Touchpoints!I9),11&lt;=N(Touchpoints!J9)),N(Touchpoints!AC9)/MAX(1,N(Touchpoints!J9)-N(Touchpoints!I9)+1),0))</f>
        <v>0</v>
      </c>
      <c r="N67" s="35" t="n">
        <f aca="false">IF(Touchpoints!B9="",0,IF(AND(12&gt;=N(Touchpoints!I9),12&lt;=N(Touchpoints!J9)),N(Touchpoints!AC9)/MAX(1,N(Touchpoints!J9)-N(Touchpoints!I9)+1),0))</f>
        <v>0</v>
      </c>
      <c r="O67" s="35" t="n">
        <f aca="false">IF(Touchpoints!B9="",0,IF(AND(13&gt;=N(Touchpoints!I9),13&lt;=N(Touchpoints!J9)),N(Touchpoints!AC9)/MAX(1,N(Touchpoints!J9)-N(Touchpoints!I9)+1),0))</f>
        <v>0</v>
      </c>
      <c r="P67" s="35" t="n">
        <f aca="false">IF(Touchpoints!B9="",0,IF(AND(14&gt;=N(Touchpoints!I9),14&lt;=N(Touchpoints!J9)),N(Touchpoints!AC9)/MAX(1,N(Touchpoints!J9)-N(Touchpoints!I9)+1),0))</f>
        <v>0</v>
      </c>
      <c r="Q67" s="35" t="n">
        <f aca="false">IF(Touchpoints!B9="",0,IF(AND(15&gt;=N(Touchpoints!I9),15&lt;=N(Touchpoints!J9)),N(Touchpoints!AC9)/MAX(1,N(Touchpoints!J9)-N(Touchpoints!I9)+1),0))</f>
        <v>0</v>
      </c>
      <c r="R67" s="34" t="n">
        <f aca="false">SUM(C67:Q67)</f>
        <v>12</v>
      </c>
    </row>
    <row r="68" customFormat="false" ht="23.85" hidden="false" customHeight="false" outlineLevel="0" collapsed="false">
      <c r="A68" s="39" t="str">
        <f aca="false">IF(Touchpoints!A10="","",Touchpoints!A10)</f>
        <v>TP5</v>
      </c>
      <c r="B68" s="40" t="str">
        <f aca="false">IF(Touchpoints!B10="","",Touchpoints!B10)</f>
        <v>Entrega P2 — Diseño arquitectónico</v>
      </c>
      <c r="C68" s="35" t="n">
        <f aca="false">IF(Touchpoints!B10="",0,IF(AND(1&gt;=N(Touchpoints!I10),1&lt;=N(Touchpoints!J10)),N(Touchpoints!AC10)/MAX(1,N(Touchpoints!J10)-N(Touchpoints!I10)+1),0))</f>
        <v>0</v>
      </c>
      <c r="D68" s="35" t="n">
        <f aca="false">IF(Touchpoints!B10="",0,IF(AND(2&gt;=N(Touchpoints!I10),2&lt;=N(Touchpoints!J10)),N(Touchpoints!AC10)/MAX(1,N(Touchpoints!J10)-N(Touchpoints!I10)+1),0))</f>
        <v>0</v>
      </c>
      <c r="E68" s="35" t="n">
        <f aca="false">IF(Touchpoints!B10="",0,IF(AND(3&gt;=N(Touchpoints!I10),3&lt;=N(Touchpoints!J10)),N(Touchpoints!AC10)/MAX(1,N(Touchpoints!J10)-N(Touchpoints!I10)+1),0))</f>
        <v>0</v>
      </c>
      <c r="F68" s="35" t="n">
        <f aca="false">IF(Touchpoints!B10="",0,IF(AND(4&gt;=N(Touchpoints!I10),4&lt;=N(Touchpoints!J10)),N(Touchpoints!AC10)/MAX(1,N(Touchpoints!J10)-N(Touchpoints!I10)+1),0))</f>
        <v>0</v>
      </c>
      <c r="G68" s="35" t="n">
        <f aca="false">IF(Touchpoints!B10="",0,IF(AND(5&gt;=N(Touchpoints!I10),5&lt;=N(Touchpoints!J10)),N(Touchpoints!AC10)/MAX(1,N(Touchpoints!J10)-N(Touchpoints!I10)+1),0))</f>
        <v>0</v>
      </c>
      <c r="H68" s="35" t="n">
        <f aca="false">IF(Touchpoints!B10="",0,IF(AND(6&gt;=N(Touchpoints!I10),6&lt;=N(Touchpoints!J10)),N(Touchpoints!AC10)/MAX(1,N(Touchpoints!J10)-N(Touchpoints!I10)+1),0))</f>
        <v>0</v>
      </c>
      <c r="I68" s="35" t="n">
        <f aca="false">IF(Touchpoints!B10="",0,IF(AND(7&gt;=N(Touchpoints!I10),7&lt;=N(Touchpoints!J10)),N(Touchpoints!AC10)/MAX(1,N(Touchpoints!J10)-N(Touchpoints!I10)+1),0))</f>
        <v>0</v>
      </c>
      <c r="J68" s="35" t="n">
        <f aca="false">IF(Touchpoints!B10="",0,IF(AND(8&gt;=N(Touchpoints!I10),8&lt;=N(Touchpoints!J10)),N(Touchpoints!AC10)/MAX(1,N(Touchpoints!J10)-N(Touchpoints!I10)+1),0))</f>
        <v>0</v>
      </c>
      <c r="K68" s="35" t="n">
        <f aca="false">IF(Touchpoints!B10="",0,IF(AND(9&gt;=N(Touchpoints!I10),9&lt;=N(Touchpoints!J10)),N(Touchpoints!AC10)/MAX(1,N(Touchpoints!J10)-N(Touchpoints!I10)+1),0))</f>
        <v>0</v>
      </c>
      <c r="L68" s="35" t="n">
        <f aca="false">IF(Touchpoints!B10="",0,IF(AND(10&gt;=N(Touchpoints!I10),10&lt;=N(Touchpoints!J10)),N(Touchpoints!AC10)/MAX(1,N(Touchpoints!J10)-N(Touchpoints!I10)+1),0))</f>
        <v>10</v>
      </c>
      <c r="M68" s="35" t="n">
        <f aca="false">IF(Touchpoints!B10="",0,IF(AND(11&gt;=N(Touchpoints!I10),11&lt;=N(Touchpoints!J10)),N(Touchpoints!AC10)/MAX(1,N(Touchpoints!J10)-N(Touchpoints!I10)+1),0))</f>
        <v>0</v>
      </c>
      <c r="N68" s="35" t="n">
        <f aca="false">IF(Touchpoints!B10="",0,IF(AND(12&gt;=N(Touchpoints!I10),12&lt;=N(Touchpoints!J10)),N(Touchpoints!AC10)/MAX(1,N(Touchpoints!J10)-N(Touchpoints!I10)+1),0))</f>
        <v>0</v>
      </c>
      <c r="O68" s="35" t="n">
        <f aca="false">IF(Touchpoints!B10="",0,IF(AND(13&gt;=N(Touchpoints!I10),13&lt;=N(Touchpoints!J10)),N(Touchpoints!AC10)/MAX(1,N(Touchpoints!J10)-N(Touchpoints!I10)+1),0))</f>
        <v>0</v>
      </c>
      <c r="P68" s="35" t="n">
        <f aca="false">IF(Touchpoints!B10="",0,IF(AND(14&gt;=N(Touchpoints!I10),14&lt;=N(Touchpoints!J10)),N(Touchpoints!AC10)/MAX(1,N(Touchpoints!J10)-N(Touchpoints!I10)+1),0))</f>
        <v>0</v>
      </c>
      <c r="Q68" s="35" t="n">
        <f aca="false">IF(Touchpoints!B10="",0,IF(AND(15&gt;=N(Touchpoints!I10),15&lt;=N(Touchpoints!J10)),N(Touchpoints!AC10)/MAX(1,N(Touchpoints!J10)-N(Touchpoints!I10)+1),0))</f>
        <v>0</v>
      </c>
      <c r="R68" s="34" t="n">
        <f aca="false">SUM(C68:Q68)</f>
        <v>10</v>
      </c>
    </row>
    <row r="69" customFormat="false" ht="23.85" hidden="false" customHeight="false" outlineLevel="0" collapsed="false">
      <c r="A69" s="39" t="str">
        <f aca="false">IF(Touchpoints!A11="","",Touchpoints!A11)</f>
        <v>TP6</v>
      </c>
      <c r="B69" s="40" t="str">
        <f aca="false">IF(Touchpoints!B11="","",Touchpoints!B11)</f>
        <v>Entrega P3 — Implementación y pruebas</v>
      </c>
      <c r="C69" s="35" t="n">
        <f aca="false">IF(Touchpoints!B11="",0,IF(AND(1&gt;=N(Touchpoints!I11),1&lt;=N(Touchpoints!J11)),N(Touchpoints!AC11)/MAX(1,N(Touchpoints!J11)-N(Touchpoints!I11)+1),0))</f>
        <v>0</v>
      </c>
      <c r="D69" s="35" t="n">
        <f aca="false">IF(Touchpoints!B11="",0,IF(AND(2&gt;=N(Touchpoints!I11),2&lt;=N(Touchpoints!J11)),N(Touchpoints!AC11)/MAX(1,N(Touchpoints!J11)-N(Touchpoints!I11)+1),0))</f>
        <v>0</v>
      </c>
      <c r="E69" s="35" t="n">
        <f aca="false">IF(Touchpoints!B11="",0,IF(AND(3&gt;=N(Touchpoints!I11),3&lt;=N(Touchpoints!J11)),N(Touchpoints!AC11)/MAX(1,N(Touchpoints!J11)-N(Touchpoints!I11)+1),0))</f>
        <v>0</v>
      </c>
      <c r="F69" s="35" t="n">
        <f aca="false">IF(Touchpoints!B11="",0,IF(AND(4&gt;=N(Touchpoints!I11),4&lt;=N(Touchpoints!J11)),N(Touchpoints!AC11)/MAX(1,N(Touchpoints!J11)-N(Touchpoints!I11)+1),0))</f>
        <v>0</v>
      </c>
      <c r="G69" s="35" t="n">
        <f aca="false">IF(Touchpoints!B11="",0,IF(AND(5&gt;=N(Touchpoints!I11),5&lt;=N(Touchpoints!J11)),N(Touchpoints!AC11)/MAX(1,N(Touchpoints!J11)-N(Touchpoints!I11)+1),0))</f>
        <v>0</v>
      </c>
      <c r="H69" s="35" t="n">
        <f aca="false">IF(Touchpoints!B11="",0,IF(AND(6&gt;=N(Touchpoints!I11),6&lt;=N(Touchpoints!J11)),N(Touchpoints!AC11)/MAX(1,N(Touchpoints!J11)-N(Touchpoints!I11)+1),0))</f>
        <v>0</v>
      </c>
      <c r="I69" s="35" t="n">
        <f aca="false">IF(Touchpoints!B11="",0,IF(AND(7&gt;=N(Touchpoints!I11),7&lt;=N(Touchpoints!J11)),N(Touchpoints!AC11)/MAX(1,N(Touchpoints!J11)-N(Touchpoints!I11)+1),0))</f>
        <v>0</v>
      </c>
      <c r="J69" s="35" t="n">
        <f aca="false">IF(Touchpoints!B11="",0,IF(AND(8&gt;=N(Touchpoints!I11),8&lt;=N(Touchpoints!J11)),N(Touchpoints!AC11)/MAX(1,N(Touchpoints!J11)-N(Touchpoints!I11)+1),0))</f>
        <v>0</v>
      </c>
      <c r="K69" s="35" t="n">
        <f aca="false">IF(Touchpoints!B11="",0,IF(AND(9&gt;=N(Touchpoints!I11),9&lt;=N(Touchpoints!J11)),N(Touchpoints!AC11)/MAX(1,N(Touchpoints!J11)-N(Touchpoints!I11)+1),0))</f>
        <v>0</v>
      </c>
      <c r="L69" s="35" t="n">
        <f aca="false">IF(Touchpoints!B11="",0,IF(AND(10&gt;=N(Touchpoints!I11),10&lt;=N(Touchpoints!J11)),N(Touchpoints!AC11)/MAX(1,N(Touchpoints!J11)-N(Touchpoints!I11)+1),0))</f>
        <v>0</v>
      </c>
      <c r="M69" s="35" t="n">
        <f aca="false">IF(Touchpoints!B11="",0,IF(AND(11&gt;=N(Touchpoints!I11),11&lt;=N(Touchpoints!J11)),N(Touchpoints!AC11)/MAX(1,N(Touchpoints!J11)-N(Touchpoints!I11)+1),0))</f>
        <v>0</v>
      </c>
      <c r="N69" s="35" t="n">
        <f aca="false">IF(Touchpoints!B11="",0,IF(AND(12&gt;=N(Touchpoints!I11),12&lt;=N(Touchpoints!J11)),N(Touchpoints!AC11)/MAX(1,N(Touchpoints!J11)-N(Touchpoints!I11)+1),0))</f>
        <v>0</v>
      </c>
      <c r="O69" s="35" t="n">
        <f aca="false">IF(Touchpoints!B11="",0,IF(AND(13&gt;=N(Touchpoints!I11),13&lt;=N(Touchpoints!J11)),N(Touchpoints!AC11)/MAX(1,N(Touchpoints!J11)-N(Touchpoints!I11)+1),0))</f>
        <v>25</v>
      </c>
      <c r="P69" s="35" t="n">
        <f aca="false">IF(Touchpoints!B11="",0,IF(AND(14&gt;=N(Touchpoints!I11),14&lt;=N(Touchpoints!J11)),N(Touchpoints!AC11)/MAX(1,N(Touchpoints!J11)-N(Touchpoints!I11)+1),0))</f>
        <v>0</v>
      </c>
      <c r="Q69" s="35" t="n">
        <f aca="false">IF(Touchpoints!B11="",0,IF(AND(15&gt;=N(Touchpoints!I11),15&lt;=N(Touchpoints!J11)),N(Touchpoints!AC11)/MAX(1,N(Touchpoints!J11)-N(Touchpoints!I11)+1),0))</f>
        <v>0</v>
      </c>
      <c r="R69" s="34" t="n">
        <f aca="false">SUM(C69:Q69)</f>
        <v>25</v>
      </c>
    </row>
    <row r="70" customFormat="false" ht="15" hidden="false" customHeight="false" outlineLevel="0" collapsed="false">
      <c r="A70" s="39" t="str">
        <f aca="false">IF(Touchpoints!A12="","",Touchpoints!A12)</f>
        <v>TP7</v>
      </c>
      <c r="B70" s="40" t="str">
        <f aca="false">IF(Touchpoints!B12="","",Touchpoints!B12)</f>
        <v>Examen final</v>
      </c>
      <c r="C70" s="35" t="n">
        <f aca="false">IF(Touchpoints!B12="",0,IF(AND(1&gt;=N(Touchpoints!I12),1&lt;=N(Touchpoints!J12)),N(Touchpoints!AC12)/MAX(1,N(Touchpoints!J12)-N(Touchpoints!I12)+1),0))</f>
        <v>0</v>
      </c>
      <c r="D70" s="35" t="n">
        <f aca="false">IF(Touchpoints!B12="",0,IF(AND(2&gt;=N(Touchpoints!I12),2&lt;=N(Touchpoints!J12)),N(Touchpoints!AC12)/MAX(1,N(Touchpoints!J12)-N(Touchpoints!I12)+1),0))</f>
        <v>0</v>
      </c>
      <c r="E70" s="35" t="n">
        <f aca="false">IF(Touchpoints!B12="",0,IF(AND(3&gt;=N(Touchpoints!I12),3&lt;=N(Touchpoints!J12)),N(Touchpoints!AC12)/MAX(1,N(Touchpoints!J12)-N(Touchpoints!I12)+1),0))</f>
        <v>0</v>
      </c>
      <c r="F70" s="35" t="n">
        <f aca="false">IF(Touchpoints!B12="",0,IF(AND(4&gt;=N(Touchpoints!I12),4&lt;=N(Touchpoints!J12)),N(Touchpoints!AC12)/MAX(1,N(Touchpoints!J12)-N(Touchpoints!I12)+1),0))</f>
        <v>0</v>
      </c>
      <c r="G70" s="35" t="n">
        <f aca="false">IF(Touchpoints!B12="",0,IF(AND(5&gt;=N(Touchpoints!I12),5&lt;=N(Touchpoints!J12)),N(Touchpoints!AC12)/MAX(1,N(Touchpoints!J12)-N(Touchpoints!I12)+1),0))</f>
        <v>0</v>
      </c>
      <c r="H70" s="35" t="n">
        <f aca="false">IF(Touchpoints!B12="",0,IF(AND(6&gt;=N(Touchpoints!I12),6&lt;=N(Touchpoints!J12)),N(Touchpoints!AC12)/MAX(1,N(Touchpoints!J12)-N(Touchpoints!I12)+1),0))</f>
        <v>0</v>
      </c>
      <c r="I70" s="35" t="n">
        <f aca="false">IF(Touchpoints!B12="",0,IF(AND(7&gt;=N(Touchpoints!I12),7&lt;=N(Touchpoints!J12)),N(Touchpoints!AC12)/MAX(1,N(Touchpoints!J12)-N(Touchpoints!I12)+1),0))</f>
        <v>0</v>
      </c>
      <c r="J70" s="35" t="n">
        <f aca="false">IF(Touchpoints!B12="",0,IF(AND(8&gt;=N(Touchpoints!I12),8&lt;=N(Touchpoints!J12)),N(Touchpoints!AC12)/MAX(1,N(Touchpoints!J12)-N(Touchpoints!I12)+1),0))</f>
        <v>0</v>
      </c>
      <c r="K70" s="35" t="n">
        <f aca="false">IF(Touchpoints!B12="",0,IF(AND(9&gt;=N(Touchpoints!I12),9&lt;=N(Touchpoints!J12)),N(Touchpoints!AC12)/MAX(1,N(Touchpoints!J12)-N(Touchpoints!I12)+1),0))</f>
        <v>0</v>
      </c>
      <c r="L70" s="35" t="n">
        <f aca="false">IF(Touchpoints!B12="",0,IF(AND(10&gt;=N(Touchpoints!I12),10&lt;=N(Touchpoints!J12)),N(Touchpoints!AC12)/MAX(1,N(Touchpoints!J12)-N(Touchpoints!I12)+1),0))</f>
        <v>0</v>
      </c>
      <c r="M70" s="35" t="n">
        <f aca="false">IF(Touchpoints!B12="",0,IF(AND(11&gt;=N(Touchpoints!I12),11&lt;=N(Touchpoints!J12)),N(Touchpoints!AC12)/MAX(1,N(Touchpoints!J12)-N(Touchpoints!I12)+1),0))</f>
        <v>0</v>
      </c>
      <c r="N70" s="35" t="n">
        <f aca="false">IF(Touchpoints!B12="",0,IF(AND(12&gt;=N(Touchpoints!I12),12&lt;=N(Touchpoints!J12)),N(Touchpoints!AC12)/MAX(1,N(Touchpoints!J12)-N(Touchpoints!I12)+1),0))</f>
        <v>0</v>
      </c>
      <c r="O70" s="35" t="n">
        <f aca="false">IF(Touchpoints!B12="",0,IF(AND(13&gt;=N(Touchpoints!I12),13&lt;=N(Touchpoints!J12)),N(Touchpoints!AC12)/MAX(1,N(Touchpoints!J12)-N(Touchpoints!I12)+1),0))</f>
        <v>0</v>
      </c>
      <c r="P70" s="35" t="n">
        <f aca="false">IF(Touchpoints!B12="",0,IF(AND(14&gt;=N(Touchpoints!I12),14&lt;=N(Touchpoints!J12)),N(Touchpoints!AC12)/MAX(1,N(Touchpoints!J12)-N(Touchpoints!I12)+1),0))</f>
        <v>0</v>
      </c>
      <c r="Q70" s="35" t="n">
        <f aca="false">IF(Touchpoints!B12="",0,IF(AND(15&gt;=N(Touchpoints!I12),15&lt;=N(Touchpoints!J12)),N(Touchpoints!AC12)/MAX(1,N(Touchpoints!J12)-N(Touchpoints!I12)+1),0))</f>
        <v>22</v>
      </c>
      <c r="R70" s="34" t="n">
        <f aca="false">SUM(C70:Q70)</f>
        <v>22</v>
      </c>
    </row>
    <row r="71" customFormat="false" ht="15" hidden="false" customHeight="false" outlineLevel="0" collapsed="false">
      <c r="A71" s="39" t="str">
        <f aca="false">IF(Touchpoints!A13="","",Touchpoints!A13)</f>
        <v>TP8</v>
      </c>
      <c r="B71" s="40" t="str">
        <f aca="false">IF(Touchpoints!B13="","",Touchpoints!B13)</f>
        <v>Tutoría 1 a 1</v>
      </c>
      <c r="C71" s="35" t="n">
        <f aca="false">IF(Touchpoints!B13="",0,IF(AND(1&gt;=N(Touchpoints!I13),1&lt;=N(Touchpoints!J13)),N(Touchpoints!AC13)/MAX(1,N(Touchpoints!J13)-N(Touchpoints!I13)+1),0))</f>
        <v>0</v>
      </c>
      <c r="D71" s="35" t="n">
        <f aca="false">IF(Touchpoints!B13="",0,IF(AND(2&gt;=N(Touchpoints!I13),2&lt;=N(Touchpoints!J13)),N(Touchpoints!AC13)/MAX(1,N(Touchpoints!J13)-N(Touchpoints!I13)+1),0))</f>
        <v>0</v>
      </c>
      <c r="E71" s="35" t="n">
        <f aca="false">IF(Touchpoints!B13="",0,IF(AND(3&gt;=N(Touchpoints!I13),3&lt;=N(Touchpoints!J13)),N(Touchpoints!AC13)/MAX(1,N(Touchpoints!J13)-N(Touchpoints!I13)+1),0))</f>
        <v>0</v>
      </c>
      <c r="F71" s="35" t="n">
        <f aca="false">IF(Touchpoints!B13="",0,IF(AND(4&gt;=N(Touchpoints!I13),4&lt;=N(Touchpoints!J13)),N(Touchpoints!AC13)/MAX(1,N(Touchpoints!J13)-N(Touchpoints!I13)+1),0))</f>
        <v>0</v>
      </c>
      <c r="G71" s="35" t="n">
        <f aca="false">IF(Touchpoints!B13="",0,IF(AND(5&gt;=N(Touchpoints!I13),5&lt;=N(Touchpoints!J13)),N(Touchpoints!AC13)/MAX(1,N(Touchpoints!J13)-N(Touchpoints!I13)+1),0))</f>
        <v>0</v>
      </c>
      <c r="H71" s="35" t="n">
        <f aca="false">IF(Touchpoints!B13="",0,IF(AND(6&gt;=N(Touchpoints!I13),6&lt;=N(Touchpoints!J13)),N(Touchpoints!AC13)/MAX(1,N(Touchpoints!J13)-N(Touchpoints!I13)+1),0))</f>
        <v>0.444444444444444</v>
      </c>
      <c r="I71" s="35" t="n">
        <f aca="false">IF(Touchpoints!B13="",0,IF(AND(7&gt;=N(Touchpoints!I13),7&lt;=N(Touchpoints!J13)),N(Touchpoints!AC13)/MAX(1,N(Touchpoints!J13)-N(Touchpoints!I13)+1),0))</f>
        <v>0.444444444444444</v>
      </c>
      <c r="J71" s="35" t="n">
        <f aca="false">IF(Touchpoints!B13="",0,IF(AND(8&gt;=N(Touchpoints!I13),8&lt;=N(Touchpoints!J13)),N(Touchpoints!AC13)/MAX(1,N(Touchpoints!J13)-N(Touchpoints!I13)+1),0))</f>
        <v>0.444444444444444</v>
      </c>
      <c r="K71" s="35" t="n">
        <f aca="false">IF(Touchpoints!B13="",0,IF(AND(9&gt;=N(Touchpoints!I13),9&lt;=N(Touchpoints!J13)),N(Touchpoints!AC13)/MAX(1,N(Touchpoints!J13)-N(Touchpoints!I13)+1),0))</f>
        <v>0.444444444444444</v>
      </c>
      <c r="L71" s="35" t="n">
        <f aca="false">IF(Touchpoints!B13="",0,IF(AND(10&gt;=N(Touchpoints!I13),10&lt;=N(Touchpoints!J13)),N(Touchpoints!AC13)/MAX(1,N(Touchpoints!J13)-N(Touchpoints!I13)+1),0))</f>
        <v>0.444444444444444</v>
      </c>
      <c r="M71" s="35" t="n">
        <f aca="false">IF(Touchpoints!B13="",0,IF(AND(11&gt;=N(Touchpoints!I13),11&lt;=N(Touchpoints!J13)),N(Touchpoints!AC13)/MAX(1,N(Touchpoints!J13)-N(Touchpoints!I13)+1),0))</f>
        <v>0.444444444444444</v>
      </c>
      <c r="N71" s="35" t="n">
        <f aca="false">IF(Touchpoints!B13="",0,IF(AND(12&gt;=N(Touchpoints!I13),12&lt;=N(Touchpoints!J13)),N(Touchpoints!AC13)/MAX(1,N(Touchpoints!J13)-N(Touchpoints!I13)+1),0))</f>
        <v>0.444444444444444</v>
      </c>
      <c r="O71" s="35" t="n">
        <f aca="false">IF(Touchpoints!B13="",0,IF(AND(13&gt;=N(Touchpoints!I13),13&lt;=N(Touchpoints!J13)),N(Touchpoints!AC13)/MAX(1,N(Touchpoints!J13)-N(Touchpoints!I13)+1),0))</f>
        <v>0.444444444444444</v>
      </c>
      <c r="P71" s="35" t="n">
        <f aca="false">IF(Touchpoints!B13="",0,IF(AND(14&gt;=N(Touchpoints!I13),14&lt;=N(Touchpoints!J13)),N(Touchpoints!AC13)/MAX(1,N(Touchpoints!J13)-N(Touchpoints!I13)+1),0))</f>
        <v>0.444444444444444</v>
      </c>
      <c r="Q71" s="35" t="n">
        <f aca="false">IF(Touchpoints!B13="",0,IF(AND(15&gt;=N(Touchpoints!I13),15&lt;=N(Touchpoints!J13)),N(Touchpoints!AC13)/MAX(1,N(Touchpoints!J13)-N(Touchpoints!I13)+1),0))</f>
        <v>0</v>
      </c>
      <c r="R71" s="34" t="n">
        <f aca="false">SUM(C71:Q71)</f>
        <v>4</v>
      </c>
    </row>
    <row r="72" customFormat="false" ht="15" hidden="false" customHeight="false" outlineLevel="0" collapsed="false">
      <c r="A72" s="39" t="str">
        <f aca="false">IF(Touchpoints!A14="","",Touchpoints!A14)</f>
        <v>TP9</v>
      </c>
      <c r="B72" s="40" t="str">
        <f aca="false">IF(Touchpoints!B14="","",Touchpoints!B14)</f>
        <v/>
      </c>
      <c r="C72" s="35" t="n">
        <f aca="false">IF(Touchpoints!B14="",0,IF(AND(1&gt;=N(Touchpoints!I14),1&lt;=N(Touchpoints!J14)),N(Touchpoints!AC14)/MAX(1,N(Touchpoints!J14)-N(Touchpoints!I14)+1),0))</f>
        <v>0</v>
      </c>
      <c r="D72" s="35" t="n">
        <f aca="false">IF(Touchpoints!B14="",0,IF(AND(2&gt;=N(Touchpoints!I14),2&lt;=N(Touchpoints!J14)),N(Touchpoints!AC14)/MAX(1,N(Touchpoints!J14)-N(Touchpoints!I14)+1),0))</f>
        <v>0</v>
      </c>
      <c r="E72" s="35" t="n">
        <f aca="false">IF(Touchpoints!B14="",0,IF(AND(3&gt;=N(Touchpoints!I14),3&lt;=N(Touchpoints!J14)),N(Touchpoints!AC14)/MAX(1,N(Touchpoints!J14)-N(Touchpoints!I14)+1),0))</f>
        <v>0</v>
      </c>
      <c r="F72" s="35" t="n">
        <f aca="false">IF(Touchpoints!B14="",0,IF(AND(4&gt;=N(Touchpoints!I14),4&lt;=N(Touchpoints!J14)),N(Touchpoints!AC14)/MAX(1,N(Touchpoints!J14)-N(Touchpoints!I14)+1),0))</f>
        <v>0</v>
      </c>
      <c r="G72" s="35" t="n">
        <f aca="false">IF(Touchpoints!B14="",0,IF(AND(5&gt;=N(Touchpoints!I14),5&lt;=N(Touchpoints!J14)),N(Touchpoints!AC14)/MAX(1,N(Touchpoints!J14)-N(Touchpoints!I14)+1),0))</f>
        <v>0</v>
      </c>
      <c r="H72" s="35" t="n">
        <f aca="false">IF(Touchpoints!B14="",0,IF(AND(6&gt;=N(Touchpoints!I14),6&lt;=N(Touchpoints!J14)),N(Touchpoints!AC14)/MAX(1,N(Touchpoints!J14)-N(Touchpoints!I14)+1),0))</f>
        <v>0</v>
      </c>
      <c r="I72" s="35" t="n">
        <f aca="false">IF(Touchpoints!B14="",0,IF(AND(7&gt;=N(Touchpoints!I14),7&lt;=N(Touchpoints!J14)),N(Touchpoints!AC14)/MAX(1,N(Touchpoints!J14)-N(Touchpoints!I14)+1),0))</f>
        <v>0</v>
      </c>
      <c r="J72" s="35" t="n">
        <f aca="false">IF(Touchpoints!B14="",0,IF(AND(8&gt;=N(Touchpoints!I14),8&lt;=N(Touchpoints!J14)),N(Touchpoints!AC14)/MAX(1,N(Touchpoints!J14)-N(Touchpoints!I14)+1),0))</f>
        <v>0</v>
      </c>
      <c r="K72" s="35" t="n">
        <f aca="false">IF(Touchpoints!B14="",0,IF(AND(9&gt;=N(Touchpoints!I14),9&lt;=N(Touchpoints!J14)),N(Touchpoints!AC14)/MAX(1,N(Touchpoints!J14)-N(Touchpoints!I14)+1),0))</f>
        <v>0</v>
      </c>
      <c r="L72" s="35" t="n">
        <f aca="false">IF(Touchpoints!B14="",0,IF(AND(10&gt;=N(Touchpoints!I14),10&lt;=N(Touchpoints!J14)),N(Touchpoints!AC14)/MAX(1,N(Touchpoints!J14)-N(Touchpoints!I14)+1),0))</f>
        <v>0</v>
      </c>
      <c r="M72" s="35" t="n">
        <f aca="false">IF(Touchpoints!B14="",0,IF(AND(11&gt;=N(Touchpoints!I14),11&lt;=N(Touchpoints!J14)),N(Touchpoints!AC14)/MAX(1,N(Touchpoints!J14)-N(Touchpoints!I14)+1),0))</f>
        <v>0</v>
      </c>
      <c r="N72" s="35" t="n">
        <f aca="false">IF(Touchpoints!B14="",0,IF(AND(12&gt;=N(Touchpoints!I14),12&lt;=N(Touchpoints!J14)),N(Touchpoints!AC14)/MAX(1,N(Touchpoints!J14)-N(Touchpoints!I14)+1),0))</f>
        <v>0</v>
      </c>
      <c r="O72" s="35" t="n">
        <f aca="false">IF(Touchpoints!B14="",0,IF(AND(13&gt;=N(Touchpoints!I14),13&lt;=N(Touchpoints!J14)),N(Touchpoints!AC14)/MAX(1,N(Touchpoints!J14)-N(Touchpoints!I14)+1),0))</f>
        <v>0</v>
      </c>
      <c r="P72" s="35" t="n">
        <f aca="false">IF(Touchpoints!B14="",0,IF(AND(14&gt;=N(Touchpoints!I14),14&lt;=N(Touchpoints!J14)),N(Touchpoints!AC14)/MAX(1,N(Touchpoints!J14)-N(Touchpoints!I14)+1),0))</f>
        <v>0</v>
      </c>
      <c r="Q72" s="35" t="n">
        <f aca="false">IF(Touchpoints!B14="",0,IF(AND(15&gt;=N(Touchpoints!I14),15&lt;=N(Touchpoints!J14)),N(Touchpoints!AC14)/MAX(1,N(Touchpoints!J14)-N(Touchpoints!I14)+1),0))</f>
        <v>0</v>
      </c>
      <c r="R72" s="34" t="n">
        <f aca="false">SUM(C72:Q72)</f>
        <v>0</v>
      </c>
    </row>
    <row r="73" customFormat="false" ht="15" hidden="false" customHeight="false" outlineLevel="0" collapsed="false">
      <c r="A73" s="39" t="str">
        <f aca="false">IF(Touchpoints!A15="","",Touchpoints!A15)</f>
        <v>TP10</v>
      </c>
      <c r="B73" s="40" t="str">
        <f aca="false">IF(Touchpoints!B15="","",Touchpoints!B15)</f>
        <v/>
      </c>
      <c r="C73" s="35" t="n">
        <f aca="false">IF(Touchpoints!B15="",0,IF(AND(1&gt;=N(Touchpoints!I15),1&lt;=N(Touchpoints!J15)),N(Touchpoints!AC15)/MAX(1,N(Touchpoints!J15)-N(Touchpoints!I15)+1),0))</f>
        <v>0</v>
      </c>
      <c r="D73" s="35" t="n">
        <f aca="false">IF(Touchpoints!B15="",0,IF(AND(2&gt;=N(Touchpoints!I15),2&lt;=N(Touchpoints!J15)),N(Touchpoints!AC15)/MAX(1,N(Touchpoints!J15)-N(Touchpoints!I15)+1),0))</f>
        <v>0</v>
      </c>
      <c r="E73" s="35" t="n">
        <f aca="false">IF(Touchpoints!B15="",0,IF(AND(3&gt;=N(Touchpoints!I15),3&lt;=N(Touchpoints!J15)),N(Touchpoints!AC15)/MAX(1,N(Touchpoints!J15)-N(Touchpoints!I15)+1),0))</f>
        <v>0</v>
      </c>
      <c r="F73" s="35" t="n">
        <f aca="false">IF(Touchpoints!B15="",0,IF(AND(4&gt;=N(Touchpoints!I15),4&lt;=N(Touchpoints!J15)),N(Touchpoints!AC15)/MAX(1,N(Touchpoints!J15)-N(Touchpoints!I15)+1),0))</f>
        <v>0</v>
      </c>
      <c r="G73" s="35" t="n">
        <f aca="false">IF(Touchpoints!B15="",0,IF(AND(5&gt;=N(Touchpoints!I15),5&lt;=N(Touchpoints!J15)),N(Touchpoints!AC15)/MAX(1,N(Touchpoints!J15)-N(Touchpoints!I15)+1),0))</f>
        <v>0</v>
      </c>
      <c r="H73" s="35" t="n">
        <f aca="false">IF(Touchpoints!B15="",0,IF(AND(6&gt;=N(Touchpoints!I15),6&lt;=N(Touchpoints!J15)),N(Touchpoints!AC15)/MAX(1,N(Touchpoints!J15)-N(Touchpoints!I15)+1),0))</f>
        <v>0</v>
      </c>
      <c r="I73" s="35" t="n">
        <f aca="false">IF(Touchpoints!B15="",0,IF(AND(7&gt;=N(Touchpoints!I15),7&lt;=N(Touchpoints!J15)),N(Touchpoints!AC15)/MAX(1,N(Touchpoints!J15)-N(Touchpoints!I15)+1),0))</f>
        <v>0</v>
      </c>
      <c r="J73" s="35" t="n">
        <f aca="false">IF(Touchpoints!B15="",0,IF(AND(8&gt;=N(Touchpoints!I15),8&lt;=N(Touchpoints!J15)),N(Touchpoints!AC15)/MAX(1,N(Touchpoints!J15)-N(Touchpoints!I15)+1),0))</f>
        <v>0</v>
      </c>
      <c r="K73" s="35" t="n">
        <f aca="false">IF(Touchpoints!B15="",0,IF(AND(9&gt;=N(Touchpoints!I15),9&lt;=N(Touchpoints!J15)),N(Touchpoints!AC15)/MAX(1,N(Touchpoints!J15)-N(Touchpoints!I15)+1),0))</f>
        <v>0</v>
      </c>
      <c r="L73" s="35" t="n">
        <f aca="false">IF(Touchpoints!B15="",0,IF(AND(10&gt;=N(Touchpoints!I15),10&lt;=N(Touchpoints!J15)),N(Touchpoints!AC15)/MAX(1,N(Touchpoints!J15)-N(Touchpoints!I15)+1),0))</f>
        <v>0</v>
      </c>
      <c r="M73" s="35" t="n">
        <f aca="false">IF(Touchpoints!B15="",0,IF(AND(11&gt;=N(Touchpoints!I15),11&lt;=N(Touchpoints!J15)),N(Touchpoints!AC15)/MAX(1,N(Touchpoints!J15)-N(Touchpoints!I15)+1),0))</f>
        <v>0</v>
      </c>
      <c r="N73" s="35" t="n">
        <f aca="false">IF(Touchpoints!B15="",0,IF(AND(12&gt;=N(Touchpoints!I15),12&lt;=N(Touchpoints!J15)),N(Touchpoints!AC15)/MAX(1,N(Touchpoints!J15)-N(Touchpoints!I15)+1),0))</f>
        <v>0</v>
      </c>
      <c r="O73" s="35" t="n">
        <f aca="false">IF(Touchpoints!B15="",0,IF(AND(13&gt;=N(Touchpoints!I15),13&lt;=N(Touchpoints!J15)),N(Touchpoints!AC15)/MAX(1,N(Touchpoints!J15)-N(Touchpoints!I15)+1),0))</f>
        <v>0</v>
      </c>
      <c r="P73" s="35" t="n">
        <f aca="false">IF(Touchpoints!B15="",0,IF(AND(14&gt;=N(Touchpoints!I15),14&lt;=N(Touchpoints!J15)),N(Touchpoints!AC15)/MAX(1,N(Touchpoints!J15)-N(Touchpoints!I15)+1),0))</f>
        <v>0</v>
      </c>
      <c r="Q73" s="35" t="n">
        <f aca="false">IF(Touchpoints!B15="",0,IF(AND(15&gt;=N(Touchpoints!I15),15&lt;=N(Touchpoints!J15)),N(Touchpoints!AC15)/MAX(1,N(Touchpoints!J15)-N(Touchpoints!I15)+1),0))</f>
        <v>0</v>
      </c>
      <c r="R73" s="34" t="n">
        <f aca="false">SUM(C73:Q73)</f>
        <v>0</v>
      </c>
    </row>
    <row r="74" customFormat="false" ht="15" hidden="false" customHeight="false" outlineLevel="0" collapsed="false">
      <c r="A74" s="39" t="str">
        <f aca="false">IF(Touchpoints!A16="","",Touchpoints!A16)</f>
        <v>TP11</v>
      </c>
      <c r="B74" s="40" t="str">
        <f aca="false">IF(Touchpoints!B16="","",Touchpoints!B16)</f>
        <v/>
      </c>
      <c r="C74" s="35" t="n">
        <f aca="false">IF(Touchpoints!B16="",0,IF(AND(1&gt;=N(Touchpoints!I16),1&lt;=N(Touchpoints!J16)),N(Touchpoints!AC16)/MAX(1,N(Touchpoints!J16)-N(Touchpoints!I16)+1),0))</f>
        <v>0</v>
      </c>
      <c r="D74" s="35" t="n">
        <f aca="false">IF(Touchpoints!B16="",0,IF(AND(2&gt;=N(Touchpoints!I16),2&lt;=N(Touchpoints!J16)),N(Touchpoints!AC16)/MAX(1,N(Touchpoints!J16)-N(Touchpoints!I16)+1),0))</f>
        <v>0</v>
      </c>
      <c r="E74" s="35" t="n">
        <f aca="false">IF(Touchpoints!B16="",0,IF(AND(3&gt;=N(Touchpoints!I16),3&lt;=N(Touchpoints!J16)),N(Touchpoints!AC16)/MAX(1,N(Touchpoints!J16)-N(Touchpoints!I16)+1),0))</f>
        <v>0</v>
      </c>
      <c r="F74" s="35" t="n">
        <f aca="false">IF(Touchpoints!B16="",0,IF(AND(4&gt;=N(Touchpoints!I16),4&lt;=N(Touchpoints!J16)),N(Touchpoints!AC16)/MAX(1,N(Touchpoints!J16)-N(Touchpoints!I16)+1),0))</f>
        <v>0</v>
      </c>
      <c r="G74" s="35" t="n">
        <f aca="false">IF(Touchpoints!B16="",0,IF(AND(5&gt;=N(Touchpoints!I16),5&lt;=N(Touchpoints!J16)),N(Touchpoints!AC16)/MAX(1,N(Touchpoints!J16)-N(Touchpoints!I16)+1),0))</f>
        <v>0</v>
      </c>
      <c r="H74" s="35" t="n">
        <f aca="false">IF(Touchpoints!B16="",0,IF(AND(6&gt;=N(Touchpoints!I16),6&lt;=N(Touchpoints!J16)),N(Touchpoints!AC16)/MAX(1,N(Touchpoints!J16)-N(Touchpoints!I16)+1),0))</f>
        <v>0</v>
      </c>
      <c r="I74" s="35" t="n">
        <f aca="false">IF(Touchpoints!B16="",0,IF(AND(7&gt;=N(Touchpoints!I16),7&lt;=N(Touchpoints!J16)),N(Touchpoints!AC16)/MAX(1,N(Touchpoints!J16)-N(Touchpoints!I16)+1),0))</f>
        <v>0</v>
      </c>
      <c r="J74" s="35" t="n">
        <f aca="false">IF(Touchpoints!B16="",0,IF(AND(8&gt;=N(Touchpoints!I16),8&lt;=N(Touchpoints!J16)),N(Touchpoints!AC16)/MAX(1,N(Touchpoints!J16)-N(Touchpoints!I16)+1),0))</f>
        <v>0</v>
      </c>
      <c r="K74" s="35" t="n">
        <f aca="false">IF(Touchpoints!B16="",0,IF(AND(9&gt;=N(Touchpoints!I16),9&lt;=N(Touchpoints!J16)),N(Touchpoints!AC16)/MAX(1,N(Touchpoints!J16)-N(Touchpoints!I16)+1),0))</f>
        <v>0</v>
      </c>
      <c r="L74" s="35" t="n">
        <f aca="false">IF(Touchpoints!B16="",0,IF(AND(10&gt;=N(Touchpoints!I16),10&lt;=N(Touchpoints!J16)),N(Touchpoints!AC16)/MAX(1,N(Touchpoints!J16)-N(Touchpoints!I16)+1),0))</f>
        <v>0</v>
      </c>
      <c r="M74" s="35" t="n">
        <f aca="false">IF(Touchpoints!B16="",0,IF(AND(11&gt;=N(Touchpoints!I16),11&lt;=N(Touchpoints!J16)),N(Touchpoints!AC16)/MAX(1,N(Touchpoints!J16)-N(Touchpoints!I16)+1),0))</f>
        <v>0</v>
      </c>
      <c r="N74" s="35" t="n">
        <f aca="false">IF(Touchpoints!B16="",0,IF(AND(12&gt;=N(Touchpoints!I16),12&lt;=N(Touchpoints!J16)),N(Touchpoints!AC16)/MAX(1,N(Touchpoints!J16)-N(Touchpoints!I16)+1),0))</f>
        <v>0</v>
      </c>
      <c r="O74" s="35" t="n">
        <f aca="false">IF(Touchpoints!B16="",0,IF(AND(13&gt;=N(Touchpoints!I16),13&lt;=N(Touchpoints!J16)),N(Touchpoints!AC16)/MAX(1,N(Touchpoints!J16)-N(Touchpoints!I16)+1),0))</f>
        <v>0</v>
      </c>
      <c r="P74" s="35" t="n">
        <f aca="false">IF(Touchpoints!B16="",0,IF(AND(14&gt;=N(Touchpoints!I16),14&lt;=N(Touchpoints!J16)),N(Touchpoints!AC16)/MAX(1,N(Touchpoints!J16)-N(Touchpoints!I16)+1),0))</f>
        <v>0</v>
      </c>
      <c r="Q74" s="35" t="n">
        <f aca="false">IF(Touchpoints!B16="",0,IF(AND(15&gt;=N(Touchpoints!I16),15&lt;=N(Touchpoints!J16)),N(Touchpoints!AC16)/MAX(1,N(Touchpoints!J16)-N(Touchpoints!I16)+1),0))</f>
        <v>0</v>
      </c>
      <c r="R74" s="34" t="n">
        <f aca="false">SUM(C74:Q74)</f>
        <v>0</v>
      </c>
    </row>
    <row r="75" customFormat="false" ht="15" hidden="false" customHeight="false" outlineLevel="0" collapsed="false">
      <c r="A75" s="39" t="str">
        <f aca="false">IF(Touchpoints!A17="","",Touchpoints!A17)</f>
        <v>TP12</v>
      </c>
      <c r="B75" s="40" t="str">
        <f aca="false">IF(Touchpoints!B17="","",Touchpoints!B17)</f>
        <v/>
      </c>
      <c r="C75" s="35" t="n">
        <f aca="false">IF(Touchpoints!B17="",0,IF(AND(1&gt;=N(Touchpoints!I17),1&lt;=N(Touchpoints!J17)),N(Touchpoints!AC17)/MAX(1,N(Touchpoints!J17)-N(Touchpoints!I17)+1),0))</f>
        <v>0</v>
      </c>
      <c r="D75" s="35" t="n">
        <f aca="false">IF(Touchpoints!B17="",0,IF(AND(2&gt;=N(Touchpoints!I17),2&lt;=N(Touchpoints!J17)),N(Touchpoints!AC17)/MAX(1,N(Touchpoints!J17)-N(Touchpoints!I17)+1),0))</f>
        <v>0</v>
      </c>
      <c r="E75" s="35" t="n">
        <f aca="false">IF(Touchpoints!B17="",0,IF(AND(3&gt;=N(Touchpoints!I17),3&lt;=N(Touchpoints!J17)),N(Touchpoints!AC17)/MAX(1,N(Touchpoints!J17)-N(Touchpoints!I17)+1),0))</f>
        <v>0</v>
      </c>
      <c r="F75" s="35" t="n">
        <f aca="false">IF(Touchpoints!B17="",0,IF(AND(4&gt;=N(Touchpoints!I17),4&lt;=N(Touchpoints!J17)),N(Touchpoints!AC17)/MAX(1,N(Touchpoints!J17)-N(Touchpoints!I17)+1),0))</f>
        <v>0</v>
      </c>
      <c r="G75" s="35" t="n">
        <f aca="false">IF(Touchpoints!B17="",0,IF(AND(5&gt;=N(Touchpoints!I17),5&lt;=N(Touchpoints!J17)),N(Touchpoints!AC17)/MAX(1,N(Touchpoints!J17)-N(Touchpoints!I17)+1),0))</f>
        <v>0</v>
      </c>
      <c r="H75" s="35" t="n">
        <f aca="false">IF(Touchpoints!B17="",0,IF(AND(6&gt;=N(Touchpoints!I17),6&lt;=N(Touchpoints!J17)),N(Touchpoints!AC17)/MAX(1,N(Touchpoints!J17)-N(Touchpoints!I17)+1),0))</f>
        <v>0</v>
      </c>
      <c r="I75" s="35" t="n">
        <f aca="false">IF(Touchpoints!B17="",0,IF(AND(7&gt;=N(Touchpoints!I17),7&lt;=N(Touchpoints!J17)),N(Touchpoints!AC17)/MAX(1,N(Touchpoints!J17)-N(Touchpoints!I17)+1),0))</f>
        <v>0</v>
      </c>
      <c r="J75" s="35" t="n">
        <f aca="false">IF(Touchpoints!B17="",0,IF(AND(8&gt;=N(Touchpoints!I17),8&lt;=N(Touchpoints!J17)),N(Touchpoints!AC17)/MAX(1,N(Touchpoints!J17)-N(Touchpoints!I17)+1),0))</f>
        <v>0</v>
      </c>
      <c r="K75" s="35" t="n">
        <f aca="false">IF(Touchpoints!B17="",0,IF(AND(9&gt;=N(Touchpoints!I17),9&lt;=N(Touchpoints!J17)),N(Touchpoints!AC17)/MAX(1,N(Touchpoints!J17)-N(Touchpoints!I17)+1),0))</f>
        <v>0</v>
      </c>
      <c r="L75" s="35" t="n">
        <f aca="false">IF(Touchpoints!B17="",0,IF(AND(10&gt;=N(Touchpoints!I17),10&lt;=N(Touchpoints!J17)),N(Touchpoints!AC17)/MAX(1,N(Touchpoints!J17)-N(Touchpoints!I17)+1),0))</f>
        <v>0</v>
      </c>
      <c r="M75" s="35" t="n">
        <f aca="false">IF(Touchpoints!B17="",0,IF(AND(11&gt;=N(Touchpoints!I17),11&lt;=N(Touchpoints!J17)),N(Touchpoints!AC17)/MAX(1,N(Touchpoints!J17)-N(Touchpoints!I17)+1),0))</f>
        <v>0</v>
      </c>
      <c r="N75" s="35" t="n">
        <f aca="false">IF(Touchpoints!B17="",0,IF(AND(12&gt;=N(Touchpoints!I17),12&lt;=N(Touchpoints!J17)),N(Touchpoints!AC17)/MAX(1,N(Touchpoints!J17)-N(Touchpoints!I17)+1),0))</f>
        <v>0</v>
      </c>
      <c r="O75" s="35" t="n">
        <f aca="false">IF(Touchpoints!B17="",0,IF(AND(13&gt;=N(Touchpoints!I17),13&lt;=N(Touchpoints!J17)),N(Touchpoints!AC17)/MAX(1,N(Touchpoints!J17)-N(Touchpoints!I17)+1),0))</f>
        <v>0</v>
      </c>
      <c r="P75" s="35" t="n">
        <f aca="false">IF(Touchpoints!B17="",0,IF(AND(14&gt;=N(Touchpoints!I17),14&lt;=N(Touchpoints!J17)),N(Touchpoints!AC17)/MAX(1,N(Touchpoints!J17)-N(Touchpoints!I17)+1),0))</f>
        <v>0</v>
      </c>
      <c r="Q75" s="35" t="n">
        <f aca="false">IF(Touchpoints!B17="",0,IF(AND(15&gt;=N(Touchpoints!I17),15&lt;=N(Touchpoints!J17)),N(Touchpoints!AC17)/MAX(1,N(Touchpoints!J17)-N(Touchpoints!I17)+1),0))</f>
        <v>0</v>
      </c>
      <c r="R75" s="34" t="n">
        <f aca="false">SUM(C75:Q75)</f>
        <v>0</v>
      </c>
    </row>
    <row r="76" customFormat="false" ht="15" hidden="false" customHeight="false" outlineLevel="0" collapsed="false">
      <c r="A76" s="39" t="str">
        <f aca="false">IF(Touchpoints!A18="","",Touchpoints!A18)</f>
        <v>TP13</v>
      </c>
      <c r="B76" s="40" t="str">
        <f aca="false">IF(Touchpoints!B18="","",Touchpoints!B18)</f>
        <v/>
      </c>
      <c r="C76" s="35" t="n">
        <f aca="false">IF(Touchpoints!B18="",0,IF(AND(1&gt;=N(Touchpoints!I18),1&lt;=N(Touchpoints!J18)),N(Touchpoints!AC18)/MAX(1,N(Touchpoints!J18)-N(Touchpoints!I18)+1),0))</f>
        <v>0</v>
      </c>
      <c r="D76" s="35" t="n">
        <f aca="false">IF(Touchpoints!B18="",0,IF(AND(2&gt;=N(Touchpoints!I18),2&lt;=N(Touchpoints!J18)),N(Touchpoints!AC18)/MAX(1,N(Touchpoints!J18)-N(Touchpoints!I18)+1),0))</f>
        <v>0</v>
      </c>
      <c r="E76" s="35" t="n">
        <f aca="false">IF(Touchpoints!B18="",0,IF(AND(3&gt;=N(Touchpoints!I18),3&lt;=N(Touchpoints!J18)),N(Touchpoints!AC18)/MAX(1,N(Touchpoints!J18)-N(Touchpoints!I18)+1),0))</f>
        <v>0</v>
      </c>
      <c r="F76" s="35" t="n">
        <f aca="false">IF(Touchpoints!B18="",0,IF(AND(4&gt;=N(Touchpoints!I18),4&lt;=N(Touchpoints!J18)),N(Touchpoints!AC18)/MAX(1,N(Touchpoints!J18)-N(Touchpoints!I18)+1),0))</f>
        <v>0</v>
      </c>
      <c r="G76" s="35" t="n">
        <f aca="false">IF(Touchpoints!B18="",0,IF(AND(5&gt;=N(Touchpoints!I18),5&lt;=N(Touchpoints!J18)),N(Touchpoints!AC18)/MAX(1,N(Touchpoints!J18)-N(Touchpoints!I18)+1),0))</f>
        <v>0</v>
      </c>
      <c r="H76" s="35" t="n">
        <f aca="false">IF(Touchpoints!B18="",0,IF(AND(6&gt;=N(Touchpoints!I18),6&lt;=N(Touchpoints!J18)),N(Touchpoints!AC18)/MAX(1,N(Touchpoints!J18)-N(Touchpoints!I18)+1),0))</f>
        <v>0</v>
      </c>
      <c r="I76" s="35" t="n">
        <f aca="false">IF(Touchpoints!B18="",0,IF(AND(7&gt;=N(Touchpoints!I18),7&lt;=N(Touchpoints!J18)),N(Touchpoints!AC18)/MAX(1,N(Touchpoints!J18)-N(Touchpoints!I18)+1),0))</f>
        <v>0</v>
      </c>
      <c r="J76" s="35" t="n">
        <f aca="false">IF(Touchpoints!B18="",0,IF(AND(8&gt;=N(Touchpoints!I18),8&lt;=N(Touchpoints!J18)),N(Touchpoints!AC18)/MAX(1,N(Touchpoints!J18)-N(Touchpoints!I18)+1),0))</f>
        <v>0</v>
      </c>
      <c r="K76" s="35" t="n">
        <f aca="false">IF(Touchpoints!B18="",0,IF(AND(9&gt;=N(Touchpoints!I18),9&lt;=N(Touchpoints!J18)),N(Touchpoints!AC18)/MAX(1,N(Touchpoints!J18)-N(Touchpoints!I18)+1),0))</f>
        <v>0</v>
      </c>
      <c r="L76" s="35" t="n">
        <f aca="false">IF(Touchpoints!B18="",0,IF(AND(10&gt;=N(Touchpoints!I18),10&lt;=N(Touchpoints!J18)),N(Touchpoints!AC18)/MAX(1,N(Touchpoints!J18)-N(Touchpoints!I18)+1),0))</f>
        <v>0</v>
      </c>
      <c r="M76" s="35" t="n">
        <f aca="false">IF(Touchpoints!B18="",0,IF(AND(11&gt;=N(Touchpoints!I18),11&lt;=N(Touchpoints!J18)),N(Touchpoints!AC18)/MAX(1,N(Touchpoints!J18)-N(Touchpoints!I18)+1),0))</f>
        <v>0</v>
      </c>
      <c r="N76" s="35" t="n">
        <f aca="false">IF(Touchpoints!B18="",0,IF(AND(12&gt;=N(Touchpoints!I18),12&lt;=N(Touchpoints!J18)),N(Touchpoints!AC18)/MAX(1,N(Touchpoints!J18)-N(Touchpoints!I18)+1),0))</f>
        <v>0</v>
      </c>
      <c r="O76" s="35" t="n">
        <f aca="false">IF(Touchpoints!B18="",0,IF(AND(13&gt;=N(Touchpoints!I18),13&lt;=N(Touchpoints!J18)),N(Touchpoints!AC18)/MAX(1,N(Touchpoints!J18)-N(Touchpoints!I18)+1),0))</f>
        <v>0</v>
      </c>
      <c r="P76" s="35" t="n">
        <f aca="false">IF(Touchpoints!B18="",0,IF(AND(14&gt;=N(Touchpoints!I18),14&lt;=N(Touchpoints!J18)),N(Touchpoints!AC18)/MAX(1,N(Touchpoints!J18)-N(Touchpoints!I18)+1),0))</f>
        <v>0</v>
      </c>
      <c r="Q76" s="35" t="n">
        <f aca="false">IF(Touchpoints!B18="",0,IF(AND(15&gt;=N(Touchpoints!I18),15&lt;=N(Touchpoints!J18)),N(Touchpoints!AC18)/MAX(1,N(Touchpoints!J18)-N(Touchpoints!I18)+1),0))</f>
        <v>0</v>
      </c>
      <c r="R76" s="34" t="n">
        <f aca="false">SUM(C76:Q76)</f>
        <v>0</v>
      </c>
    </row>
    <row r="77" customFormat="false" ht="15" hidden="false" customHeight="false" outlineLevel="0" collapsed="false">
      <c r="A77" s="39" t="str">
        <f aca="false">IF(Touchpoints!A19="","",Touchpoints!A19)</f>
        <v>TP14</v>
      </c>
      <c r="B77" s="40" t="str">
        <f aca="false">IF(Touchpoints!B19="","",Touchpoints!B19)</f>
        <v/>
      </c>
      <c r="C77" s="35" t="n">
        <f aca="false">IF(Touchpoints!B19="",0,IF(AND(1&gt;=N(Touchpoints!I19),1&lt;=N(Touchpoints!J19)),N(Touchpoints!AC19)/MAX(1,N(Touchpoints!J19)-N(Touchpoints!I19)+1),0))</f>
        <v>0</v>
      </c>
      <c r="D77" s="35" t="n">
        <f aca="false">IF(Touchpoints!B19="",0,IF(AND(2&gt;=N(Touchpoints!I19),2&lt;=N(Touchpoints!J19)),N(Touchpoints!AC19)/MAX(1,N(Touchpoints!J19)-N(Touchpoints!I19)+1),0))</f>
        <v>0</v>
      </c>
      <c r="E77" s="35" t="n">
        <f aca="false">IF(Touchpoints!B19="",0,IF(AND(3&gt;=N(Touchpoints!I19),3&lt;=N(Touchpoints!J19)),N(Touchpoints!AC19)/MAX(1,N(Touchpoints!J19)-N(Touchpoints!I19)+1),0))</f>
        <v>0</v>
      </c>
      <c r="F77" s="35" t="n">
        <f aca="false">IF(Touchpoints!B19="",0,IF(AND(4&gt;=N(Touchpoints!I19),4&lt;=N(Touchpoints!J19)),N(Touchpoints!AC19)/MAX(1,N(Touchpoints!J19)-N(Touchpoints!I19)+1),0))</f>
        <v>0</v>
      </c>
      <c r="G77" s="35" t="n">
        <f aca="false">IF(Touchpoints!B19="",0,IF(AND(5&gt;=N(Touchpoints!I19),5&lt;=N(Touchpoints!J19)),N(Touchpoints!AC19)/MAX(1,N(Touchpoints!J19)-N(Touchpoints!I19)+1),0))</f>
        <v>0</v>
      </c>
      <c r="H77" s="35" t="n">
        <f aca="false">IF(Touchpoints!B19="",0,IF(AND(6&gt;=N(Touchpoints!I19),6&lt;=N(Touchpoints!J19)),N(Touchpoints!AC19)/MAX(1,N(Touchpoints!J19)-N(Touchpoints!I19)+1),0))</f>
        <v>0</v>
      </c>
      <c r="I77" s="35" t="n">
        <f aca="false">IF(Touchpoints!B19="",0,IF(AND(7&gt;=N(Touchpoints!I19),7&lt;=N(Touchpoints!J19)),N(Touchpoints!AC19)/MAX(1,N(Touchpoints!J19)-N(Touchpoints!I19)+1),0))</f>
        <v>0</v>
      </c>
      <c r="J77" s="35" t="n">
        <f aca="false">IF(Touchpoints!B19="",0,IF(AND(8&gt;=N(Touchpoints!I19),8&lt;=N(Touchpoints!J19)),N(Touchpoints!AC19)/MAX(1,N(Touchpoints!J19)-N(Touchpoints!I19)+1),0))</f>
        <v>0</v>
      </c>
      <c r="K77" s="35" t="n">
        <f aca="false">IF(Touchpoints!B19="",0,IF(AND(9&gt;=N(Touchpoints!I19),9&lt;=N(Touchpoints!J19)),N(Touchpoints!AC19)/MAX(1,N(Touchpoints!J19)-N(Touchpoints!I19)+1),0))</f>
        <v>0</v>
      </c>
      <c r="L77" s="35" t="n">
        <f aca="false">IF(Touchpoints!B19="",0,IF(AND(10&gt;=N(Touchpoints!I19),10&lt;=N(Touchpoints!J19)),N(Touchpoints!AC19)/MAX(1,N(Touchpoints!J19)-N(Touchpoints!I19)+1),0))</f>
        <v>0</v>
      </c>
      <c r="M77" s="35" t="n">
        <f aca="false">IF(Touchpoints!B19="",0,IF(AND(11&gt;=N(Touchpoints!I19),11&lt;=N(Touchpoints!J19)),N(Touchpoints!AC19)/MAX(1,N(Touchpoints!J19)-N(Touchpoints!I19)+1),0))</f>
        <v>0</v>
      </c>
      <c r="N77" s="35" t="n">
        <f aca="false">IF(Touchpoints!B19="",0,IF(AND(12&gt;=N(Touchpoints!I19),12&lt;=N(Touchpoints!J19)),N(Touchpoints!AC19)/MAX(1,N(Touchpoints!J19)-N(Touchpoints!I19)+1),0))</f>
        <v>0</v>
      </c>
      <c r="O77" s="35" t="n">
        <f aca="false">IF(Touchpoints!B19="",0,IF(AND(13&gt;=N(Touchpoints!I19),13&lt;=N(Touchpoints!J19)),N(Touchpoints!AC19)/MAX(1,N(Touchpoints!J19)-N(Touchpoints!I19)+1),0))</f>
        <v>0</v>
      </c>
      <c r="P77" s="35" t="n">
        <f aca="false">IF(Touchpoints!B19="",0,IF(AND(14&gt;=N(Touchpoints!I19),14&lt;=N(Touchpoints!J19)),N(Touchpoints!AC19)/MAX(1,N(Touchpoints!J19)-N(Touchpoints!I19)+1),0))</f>
        <v>0</v>
      </c>
      <c r="Q77" s="35" t="n">
        <f aca="false">IF(Touchpoints!B19="",0,IF(AND(15&gt;=N(Touchpoints!I19),15&lt;=N(Touchpoints!J19)),N(Touchpoints!AC19)/MAX(1,N(Touchpoints!J19)-N(Touchpoints!I19)+1),0))</f>
        <v>0</v>
      </c>
      <c r="R77" s="34" t="n">
        <f aca="false">SUM(C77:Q77)</f>
        <v>0</v>
      </c>
    </row>
    <row r="78" customFormat="false" ht="15" hidden="false" customHeight="false" outlineLevel="0" collapsed="false">
      <c r="A78" s="39" t="str">
        <f aca="false">IF(Touchpoints!A20="","",Touchpoints!A20)</f>
        <v>TP15</v>
      </c>
      <c r="B78" s="40" t="str">
        <f aca="false">IF(Touchpoints!B20="","",Touchpoints!B20)</f>
        <v/>
      </c>
      <c r="C78" s="35" t="n">
        <f aca="false">IF(Touchpoints!B20="",0,IF(AND(1&gt;=N(Touchpoints!I20),1&lt;=N(Touchpoints!J20)),N(Touchpoints!AC20)/MAX(1,N(Touchpoints!J20)-N(Touchpoints!I20)+1),0))</f>
        <v>0</v>
      </c>
      <c r="D78" s="35" t="n">
        <f aca="false">IF(Touchpoints!B20="",0,IF(AND(2&gt;=N(Touchpoints!I20),2&lt;=N(Touchpoints!J20)),N(Touchpoints!AC20)/MAX(1,N(Touchpoints!J20)-N(Touchpoints!I20)+1),0))</f>
        <v>0</v>
      </c>
      <c r="E78" s="35" t="n">
        <f aca="false">IF(Touchpoints!B20="",0,IF(AND(3&gt;=N(Touchpoints!I20),3&lt;=N(Touchpoints!J20)),N(Touchpoints!AC20)/MAX(1,N(Touchpoints!J20)-N(Touchpoints!I20)+1),0))</f>
        <v>0</v>
      </c>
      <c r="F78" s="35" t="n">
        <f aca="false">IF(Touchpoints!B20="",0,IF(AND(4&gt;=N(Touchpoints!I20),4&lt;=N(Touchpoints!J20)),N(Touchpoints!AC20)/MAX(1,N(Touchpoints!J20)-N(Touchpoints!I20)+1),0))</f>
        <v>0</v>
      </c>
      <c r="G78" s="35" t="n">
        <f aca="false">IF(Touchpoints!B20="",0,IF(AND(5&gt;=N(Touchpoints!I20),5&lt;=N(Touchpoints!J20)),N(Touchpoints!AC20)/MAX(1,N(Touchpoints!J20)-N(Touchpoints!I20)+1),0))</f>
        <v>0</v>
      </c>
      <c r="H78" s="35" t="n">
        <f aca="false">IF(Touchpoints!B20="",0,IF(AND(6&gt;=N(Touchpoints!I20),6&lt;=N(Touchpoints!J20)),N(Touchpoints!AC20)/MAX(1,N(Touchpoints!J20)-N(Touchpoints!I20)+1),0))</f>
        <v>0</v>
      </c>
      <c r="I78" s="35" t="n">
        <f aca="false">IF(Touchpoints!B20="",0,IF(AND(7&gt;=N(Touchpoints!I20),7&lt;=N(Touchpoints!J20)),N(Touchpoints!AC20)/MAX(1,N(Touchpoints!J20)-N(Touchpoints!I20)+1),0))</f>
        <v>0</v>
      </c>
      <c r="J78" s="35" t="n">
        <f aca="false">IF(Touchpoints!B20="",0,IF(AND(8&gt;=N(Touchpoints!I20),8&lt;=N(Touchpoints!J20)),N(Touchpoints!AC20)/MAX(1,N(Touchpoints!J20)-N(Touchpoints!I20)+1),0))</f>
        <v>0</v>
      </c>
      <c r="K78" s="35" t="n">
        <f aca="false">IF(Touchpoints!B20="",0,IF(AND(9&gt;=N(Touchpoints!I20),9&lt;=N(Touchpoints!J20)),N(Touchpoints!AC20)/MAX(1,N(Touchpoints!J20)-N(Touchpoints!I20)+1),0))</f>
        <v>0</v>
      </c>
      <c r="L78" s="35" t="n">
        <f aca="false">IF(Touchpoints!B20="",0,IF(AND(10&gt;=N(Touchpoints!I20),10&lt;=N(Touchpoints!J20)),N(Touchpoints!AC20)/MAX(1,N(Touchpoints!J20)-N(Touchpoints!I20)+1),0))</f>
        <v>0</v>
      </c>
      <c r="M78" s="35" t="n">
        <f aca="false">IF(Touchpoints!B20="",0,IF(AND(11&gt;=N(Touchpoints!I20),11&lt;=N(Touchpoints!J20)),N(Touchpoints!AC20)/MAX(1,N(Touchpoints!J20)-N(Touchpoints!I20)+1),0))</f>
        <v>0</v>
      </c>
      <c r="N78" s="35" t="n">
        <f aca="false">IF(Touchpoints!B20="",0,IF(AND(12&gt;=N(Touchpoints!I20),12&lt;=N(Touchpoints!J20)),N(Touchpoints!AC20)/MAX(1,N(Touchpoints!J20)-N(Touchpoints!I20)+1),0))</f>
        <v>0</v>
      </c>
      <c r="O78" s="35" t="n">
        <f aca="false">IF(Touchpoints!B20="",0,IF(AND(13&gt;=N(Touchpoints!I20),13&lt;=N(Touchpoints!J20)),N(Touchpoints!AC20)/MAX(1,N(Touchpoints!J20)-N(Touchpoints!I20)+1),0))</f>
        <v>0</v>
      </c>
      <c r="P78" s="35" t="n">
        <f aca="false">IF(Touchpoints!B20="",0,IF(AND(14&gt;=N(Touchpoints!I20),14&lt;=N(Touchpoints!J20)),N(Touchpoints!AC20)/MAX(1,N(Touchpoints!J20)-N(Touchpoints!I20)+1),0))</f>
        <v>0</v>
      </c>
      <c r="Q78" s="35" t="n">
        <f aca="false">IF(Touchpoints!B20="",0,IF(AND(15&gt;=N(Touchpoints!I20),15&lt;=N(Touchpoints!J20)),N(Touchpoints!AC20)/MAX(1,N(Touchpoints!J20)-N(Touchpoints!I20)+1),0))</f>
        <v>0</v>
      </c>
      <c r="R78" s="34" t="n">
        <f aca="false">SUM(C78:Q78)</f>
        <v>0</v>
      </c>
    </row>
    <row r="79" customFormat="false" ht="15" hidden="false" customHeight="false" outlineLevel="0" collapsed="false">
      <c r="A79" s="39" t="str">
        <f aca="false">IF(Touchpoints!A21="","",Touchpoints!A21)</f>
        <v>TP16</v>
      </c>
      <c r="B79" s="40" t="str">
        <f aca="false">IF(Touchpoints!B21="","",Touchpoints!B21)</f>
        <v/>
      </c>
      <c r="C79" s="35" t="n">
        <f aca="false">IF(Touchpoints!B21="",0,IF(AND(1&gt;=N(Touchpoints!I21),1&lt;=N(Touchpoints!J21)),N(Touchpoints!AC21)/MAX(1,N(Touchpoints!J21)-N(Touchpoints!I21)+1),0))</f>
        <v>0</v>
      </c>
      <c r="D79" s="35" t="n">
        <f aca="false">IF(Touchpoints!B21="",0,IF(AND(2&gt;=N(Touchpoints!I21),2&lt;=N(Touchpoints!J21)),N(Touchpoints!AC21)/MAX(1,N(Touchpoints!J21)-N(Touchpoints!I21)+1),0))</f>
        <v>0</v>
      </c>
      <c r="E79" s="35" t="n">
        <f aca="false">IF(Touchpoints!B21="",0,IF(AND(3&gt;=N(Touchpoints!I21),3&lt;=N(Touchpoints!J21)),N(Touchpoints!AC21)/MAX(1,N(Touchpoints!J21)-N(Touchpoints!I21)+1),0))</f>
        <v>0</v>
      </c>
      <c r="F79" s="35" t="n">
        <f aca="false">IF(Touchpoints!B21="",0,IF(AND(4&gt;=N(Touchpoints!I21),4&lt;=N(Touchpoints!J21)),N(Touchpoints!AC21)/MAX(1,N(Touchpoints!J21)-N(Touchpoints!I21)+1),0))</f>
        <v>0</v>
      </c>
      <c r="G79" s="35" t="n">
        <f aca="false">IF(Touchpoints!B21="",0,IF(AND(5&gt;=N(Touchpoints!I21),5&lt;=N(Touchpoints!J21)),N(Touchpoints!AC21)/MAX(1,N(Touchpoints!J21)-N(Touchpoints!I21)+1),0))</f>
        <v>0</v>
      </c>
      <c r="H79" s="35" t="n">
        <f aca="false">IF(Touchpoints!B21="",0,IF(AND(6&gt;=N(Touchpoints!I21),6&lt;=N(Touchpoints!J21)),N(Touchpoints!AC21)/MAX(1,N(Touchpoints!J21)-N(Touchpoints!I21)+1),0))</f>
        <v>0</v>
      </c>
      <c r="I79" s="35" t="n">
        <f aca="false">IF(Touchpoints!B21="",0,IF(AND(7&gt;=N(Touchpoints!I21),7&lt;=N(Touchpoints!J21)),N(Touchpoints!AC21)/MAX(1,N(Touchpoints!J21)-N(Touchpoints!I21)+1),0))</f>
        <v>0</v>
      </c>
      <c r="J79" s="35" t="n">
        <f aca="false">IF(Touchpoints!B21="",0,IF(AND(8&gt;=N(Touchpoints!I21),8&lt;=N(Touchpoints!J21)),N(Touchpoints!AC21)/MAX(1,N(Touchpoints!J21)-N(Touchpoints!I21)+1),0))</f>
        <v>0</v>
      </c>
      <c r="K79" s="35" t="n">
        <f aca="false">IF(Touchpoints!B21="",0,IF(AND(9&gt;=N(Touchpoints!I21),9&lt;=N(Touchpoints!J21)),N(Touchpoints!AC21)/MAX(1,N(Touchpoints!J21)-N(Touchpoints!I21)+1),0))</f>
        <v>0</v>
      </c>
      <c r="L79" s="35" t="n">
        <f aca="false">IF(Touchpoints!B21="",0,IF(AND(10&gt;=N(Touchpoints!I21),10&lt;=N(Touchpoints!J21)),N(Touchpoints!AC21)/MAX(1,N(Touchpoints!J21)-N(Touchpoints!I21)+1),0))</f>
        <v>0</v>
      </c>
      <c r="M79" s="35" t="n">
        <f aca="false">IF(Touchpoints!B21="",0,IF(AND(11&gt;=N(Touchpoints!I21),11&lt;=N(Touchpoints!J21)),N(Touchpoints!AC21)/MAX(1,N(Touchpoints!J21)-N(Touchpoints!I21)+1),0))</f>
        <v>0</v>
      </c>
      <c r="N79" s="35" t="n">
        <f aca="false">IF(Touchpoints!B21="",0,IF(AND(12&gt;=N(Touchpoints!I21),12&lt;=N(Touchpoints!J21)),N(Touchpoints!AC21)/MAX(1,N(Touchpoints!J21)-N(Touchpoints!I21)+1),0))</f>
        <v>0</v>
      </c>
      <c r="O79" s="35" t="n">
        <f aca="false">IF(Touchpoints!B21="",0,IF(AND(13&gt;=N(Touchpoints!I21),13&lt;=N(Touchpoints!J21)),N(Touchpoints!AC21)/MAX(1,N(Touchpoints!J21)-N(Touchpoints!I21)+1),0))</f>
        <v>0</v>
      </c>
      <c r="P79" s="35" t="n">
        <f aca="false">IF(Touchpoints!B21="",0,IF(AND(14&gt;=N(Touchpoints!I21),14&lt;=N(Touchpoints!J21)),N(Touchpoints!AC21)/MAX(1,N(Touchpoints!J21)-N(Touchpoints!I21)+1),0))</f>
        <v>0</v>
      </c>
      <c r="Q79" s="35" t="n">
        <f aca="false">IF(Touchpoints!B21="",0,IF(AND(15&gt;=N(Touchpoints!I21),15&lt;=N(Touchpoints!J21)),N(Touchpoints!AC21)/MAX(1,N(Touchpoints!J21)-N(Touchpoints!I21)+1),0))</f>
        <v>0</v>
      </c>
      <c r="R79" s="34" t="n">
        <f aca="false">SUM(C79:Q79)</f>
        <v>0</v>
      </c>
    </row>
    <row r="80" customFormat="false" ht="15" hidden="false" customHeight="false" outlineLevel="0" collapsed="false">
      <c r="A80" s="39" t="str">
        <f aca="false">IF(Touchpoints!A22="","",Touchpoints!A22)</f>
        <v>TP17</v>
      </c>
      <c r="B80" s="40" t="str">
        <f aca="false">IF(Touchpoints!B22="","",Touchpoints!B22)</f>
        <v/>
      </c>
      <c r="C80" s="35" t="n">
        <f aca="false">IF(Touchpoints!B22="",0,IF(AND(1&gt;=N(Touchpoints!I22),1&lt;=N(Touchpoints!J22)),N(Touchpoints!AC22)/MAX(1,N(Touchpoints!J22)-N(Touchpoints!I22)+1),0))</f>
        <v>0</v>
      </c>
      <c r="D80" s="35" t="n">
        <f aca="false">IF(Touchpoints!B22="",0,IF(AND(2&gt;=N(Touchpoints!I22),2&lt;=N(Touchpoints!J22)),N(Touchpoints!AC22)/MAX(1,N(Touchpoints!J22)-N(Touchpoints!I22)+1),0))</f>
        <v>0</v>
      </c>
      <c r="E80" s="35" t="n">
        <f aca="false">IF(Touchpoints!B22="",0,IF(AND(3&gt;=N(Touchpoints!I22),3&lt;=N(Touchpoints!J22)),N(Touchpoints!AC22)/MAX(1,N(Touchpoints!J22)-N(Touchpoints!I22)+1),0))</f>
        <v>0</v>
      </c>
      <c r="F80" s="35" t="n">
        <f aca="false">IF(Touchpoints!B22="",0,IF(AND(4&gt;=N(Touchpoints!I22),4&lt;=N(Touchpoints!J22)),N(Touchpoints!AC22)/MAX(1,N(Touchpoints!J22)-N(Touchpoints!I22)+1),0))</f>
        <v>0</v>
      </c>
      <c r="G80" s="35" t="n">
        <f aca="false">IF(Touchpoints!B22="",0,IF(AND(5&gt;=N(Touchpoints!I22),5&lt;=N(Touchpoints!J22)),N(Touchpoints!AC22)/MAX(1,N(Touchpoints!J22)-N(Touchpoints!I22)+1),0))</f>
        <v>0</v>
      </c>
      <c r="H80" s="35" t="n">
        <f aca="false">IF(Touchpoints!B22="",0,IF(AND(6&gt;=N(Touchpoints!I22),6&lt;=N(Touchpoints!J22)),N(Touchpoints!AC22)/MAX(1,N(Touchpoints!J22)-N(Touchpoints!I22)+1),0))</f>
        <v>0</v>
      </c>
      <c r="I80" s="35" t="n">
        <f aca="false">IF(Touchpoints!B22="",0,IF(AND(7&gt;=N(Touchpoints!I22),7&lt;=N(Touchpoints!J22)),N(Touchpoints!AC22)/MAX(1,N(Touchpoints!J22)-N(Touchpoints!I22)+1),0))</f>
        <v>0</v>
      </c>
      <c r="J80" s="35" t="n">
        <f aca="false">IF(Touchpoints!B22="",0,IF(AND(8&gt;=N(Touchpoints!I22),8&lt;=N(Touchpoints!J22)),N(Touchpoints!AC22)/MAX(1,N(Touchpoints!J22)-N(Touchpoints!I22)+1),0))</f>
        <v>0</v>
      </c>
      <c r="K80" s="35" t="n">
        <f aca="false">IF(Touchpoints!B22="",0,IF(AND(9&gt;=N(Touchpoints!I22),9&lt;=N(Touchpoints!J22)),N(Touchpoints!AC22)/MAX(1,N(Touchpoints!J22)-N(Touchpoints!I22)+1),0))</f>
        <v>0</v>
      </c>
      <c r="L80" s="35" t="n">
        <f aca="false">IF(Touchpoints!B22="",0,IF(AND(10&gt;=N(Touchpoints!I22),10&lt;=N(Touchpoints!J22)),N(Touchpoints!AC22)/MAX(1,N(Touchpoints!J22)-N(Touchpoints!I22)+1),0))</f>
        <v>0</v>
      </c>
      <c r="M80" s="35" t="n">
        <f aca="false">IF(Touchpoints!B22="",0,IF(AND(11&gt;=N(Touchpoints!I22),11&lt;=N(Touchpoints!J22)),N(Touchpoints!AC22)/MAX(1,N(Touchpoints!J22)-N(Touchpoints!I22)+1),0))</f>
        <v>0</v>
      </c>
      <c r="N80" s="35" t="n">
        <f aca="false">IF(Touchpoints!B22="",0,IF(AND(12&gt;=N(Touchpoints!I22),12&lt;=N(Touchpoints!J22)),N(Touchpoints!AC22)/MAX(1,N(Touchpoints!J22)-N(Touchpoints!I22)+1),0))</f>
        <v>0</v>
      </c>
      <c r="O80" s="35" t="n">
        <f aca="false">IF(Touchpoints!B22="",0,IF(AND(13&gt;=N(Touchpoints!I22),13&lt;=N(Touchpoints!J22)),N(Touchpoints!AC22)/MAX(1,N(Touchpoints!J22)-N(Touchpoints!I22)+1),0))</f>
        <v>0</v>
      </c>
      <c r="P80" s="35" t="n">
        <f aca="false">IF(Touchpoints!B22="",0,IF(AND(14&gt;=N(Touchpoints!I22),14&lt;=N(Touchpoints!J22)),N(Touchpoints!AC22)/MAX(1,N(Touchpoints!J22)-N(Touchpoints!I22)+1),0))</f>
        <v>0</v>
      </c>
      <c r="Q80" s="35" t="n">
        <f aca="false">IF(Touchpoints!B22="",0,IF(AND(15&gt;=N(Touchpoints!I22),15&lt;=N(Touchpoints!J22)),N(Touchpoints!AC22)/MAX(1,N(Touchpoints!J22)-N(Touchpoints!I22)+1),0))</f>
        <v>0</v>
      </c>
      <c r="R80" s="34" t="n">
        <f aca="false">SUM(C80:Q80)</f>
        <v>0</v>
      </c>
    </row>
    <row r="81" customFormat="false" ht="15" hidden="false" customHeight="false" outlineLevel="0" collapsed="false">
      <c r="A81" s="39" t="str">
        <f aca="false">IF(Touchpoints!A23="","",Touchpoints!A23)</f>
        <v>TP18</v>
      </c>
      <c r="B81" s="40" t="str">
        <f aca="false">IF(Touchpoints!B23="","",Touchpoints!B23)</f>
        <v/>
      </c>
      <c r="C81" s="35" t="n">
        <f aca="false">IF(Touchpoints!B23="",0,IF(AND(1&gt;=N(Touchpoints!I23),1&lt;=N(Touchpoints!J23)),N(Touchpoints!AC23)/MAX(1,N(Touchpoints!J23)-N(Touchpoints!I23)+1),0))</f>
        <v>0</v>
      </c>
      <c r="D81" s="35" t="n">
        <f aca="false">IF(Touchpoints!B23="",0,IF(AND(2&gt;=N(Touchpoints!I23),2&lt;=N(Touchpoints!J23)),N(Touchpoints!AC23)/MAX(1,N(Touchpoints!J23)-N(Touchpoints!I23)+1),0))</f>
        <v>0</v>
      </c>
      <c r="E81" s="35" t="n">
        <f aca="false">IF(Touchpoints!B23="",0,IF(AND(3&gt;=N(Touchpoints!I23),3&lt;=N(Touchpoints!J23)),N(Touchpoints!AC23)/MAX(1,N(Touchpoints!J23)-N(Touchpoints!I23)+1),0))</f>
        <v>0</v>
      </c>
      <c r="F81" s="35" t="n">
        <f aca="false">IF(Touchpoints!B23="",0,IF(AND(4&gt;=N(Touchpoints!I23),4&lt;=N(Touchpoints!J23)),N(Touchpoints!AC23)/MAX(1,N(Touchpoints!J23)-N(Touchpoints!I23)+1),0))</f>
        <v>0</v>
      </c>
      <c r="G81" s="35" t="n">
        <f aca="false">IF(Touchpoints!B23="",0,IF(AND(5&gt;=N(Touchpoints!I23),5&lt;=N(Touchpoints!J23)),N(Touchpoints!AC23)/MAX(1,N(Touchpoints!J23)-N(Touchpoints!I23)+1),0))</f>
        <v>0</v>
      </c>
      <c r="H81" s="35" t="n">
        <f aca="false">IF(Touchpoints!B23="",0,IF(AND(6&gt;=N(Touchpoints!I23),6&lt;=N(Touchpoints!J23)),N(Touchpoints!AC23)/MAX(1,N(Touchpoints!J23)-N(Touchpoints!I23)+1),0))</f>
        <v>0</v>
      </c>
      <c r="I81" s="35" t="n">
        <f aca="false">IF(Touchpoints!B23="",0,IF(AND(7&gt;=N(Touchpoints!I23),7&lt;=N(Touchpoints!J23)),N(Touchpoints!AC23)/MAX(1,N(Touchpoints!J23)-N(Touchpoints!I23)+1),0))</f>
        <v>0</v>
      </c>
      <c r="J81" s="35" t="n">
        <f aca="false">IF(Touchpoints!B23="",0,IF(AND(8&gt;=N(Touchpoints!I23),8&lt;=N(Touchpoints!J23)),N(Touchpoints!AC23)/MAX(1,N(Touchpoints!J23)-N(Touchpoints!I23)+1),0))</f>
        <v>0</v>
      </c>
      <c r="K81" s="35" t="n">
        <f aca="false">IF(Touchpoints!B23="",0,IF(AND(9&gt;=N(Touchpoints!I23),9&lt;=N(Touchpoints!J23)),N(Touchpoints!AC23)/MAX(1,N(Touchpoints!J23)-N(Touchpoints!I23)+1),0))</f>
        <v>0</v>
      </c>
      <c r="L81" s="35" t="n">
        <f aca="false">IF(Touchpoints!B23="",0,IF(AND(10&gt;=N(Touchpoints!I23),10&lt;=N(Touchpoints!J23)),N(Touchpoints!AC23)/MAX(1,N(Touchpoints!J23)-N(Touchpoints!I23)+1),0))</f>
        <v>0</v>
      </c>
      <c r="M81" s="35" t="n">
        <f aca="false">IF(Touchpoints!B23="",0,IF(AND(11&gt;=N(Touchpoints!I23),11&lt;=N(Touchpoints!J23)),N(Touchpoints!AC23)/MAX(1,N(Touchpoints!J23)-N(Touchpoints!I23)+1),0))</f>
        <v>0</v>
      </c>
      <c r="N81" s="35" t="n">
        <f aca="false">IF(Touchpoints!B23="",0,IF(AND(12&gt;=N(Touchpoints!I23),12&lt;=N(Touchpoints!J23)),N(Touchpoints!AC23)/MAX(1,N(Touchpoints!J23)-N(Touchpoints!I23)+1),0))</f>
        <v>0</v>
      </c>
      <c r="O81" s="35" t="n">
        <f aca="false">IF(Touchpoints!B23="",0,IF(AND(13&gt;=N(Touchpoints!I23),13&lt;=N(Touchpoints!J23)),N(Touchpoints!AC23)/MAX(1,N(Touchpoints!J23)-N(Touchpoints!I23)+1),0))</f>
        <v>0</v>
      </c>
      <c r="P81" s="35" t="n">
        <f aca="false">IF(Touchpoints!B23="",0,IF(AND(14&gt;=N(Touchpoints!I23),14&lt;=N(Touchpoints!J23)),N(Touchpoints!AC23)/MAX(1,N(Touchpoints!J23)-N(Touchpoints!I23)+1),0))</f>
        <v>0</v>
      </c>
      <c r="Q81" s="35" t="n">
        <f aca="false">IF(Touchpoints!B23="",0,IF(AND(15&gt;=N(Touchpoints!I23),15&lt;=N(Touchpoints!J23)),N(Touchpoints!AC23)/MAX(1,N(Touchpoints!J23)-N(Touchpoints!I23)+1),0))</f>
        <v>0</v>
      </c>
      <c r="R81" s="34" t="n">
        <f aca="false">SUM(C81:Q81)</f>
        <v>0</v>
      </c>
    </row>
    <row r="82" customFormat="false" ht="15" hidden="false" customHeight="false" outlineLevel="0" collapsed="false">
      <c r="A82" s="39" t="str">
        <f aca="false">IF(Touchpoints!A24="","",Touchpoints!A24)</f>
        <v>TP19</v>
      </c>
      <c r="B82" s="40" t="str">
        <f aca="false">IF(Touchpoints!B24="","",Touchpoints!B24)</f>
        <v/>
      </c>
      <c r="C82" s="35" t="n">
        <f aca="false">IF(Touchpoints!B24="",0,IF(AND(1&gt;=N(Touchpoints!I24),1&lt;=N(Touchpoints!J24)),N(Touchpoints!AC24)/MAX(1,N(Touchpoints!J24)-N(Touchpoints!I24)+1),0))</f>
        <v>0</v>
      </c>
      <c r="D82" s="35" t="n">
        <f aca="false">IF(Touchpoints!B24="",0,IF(AND(2&gt;=N(Touchpoints!I24),2&lt;=N(Touchpoints!J24)),N(Touchpoints!AC24)/MAX(1,N(Touchpoints!J24)-N(Touchpoints!I24)+1),0))</f>
        <v>0</v>
      </c>
      <c r="E82" s="35" t="n">
        <f aca="false">IF(Touchpoints!B24="",0,IF(AND(3&gt;=N(Touchpoints!I24),3&lt;=N(Touchpoints!J24)),N(Touchpoints!AC24)/MAX(1,N(Touchpoints!J24)-N(Touchpoints!I24)+1),0))</f>
        <v>0</v>
      </c>
      <c r="F82" s="35" t="n">
        <f aca="false">IF(Touchpoints!B24="",0,IF(AND(4&gt;=N(Touchpoints!I24),4&lt;=N(Touchpoints!J24)),N(Touchpoints!AC24)/MAX(1,N(Touchpoints!J24)-N(Touchpoints!I24)+1),0))</f>
        <v>0</v>
      </c>
      <c r="G82" s="35" t="n">
        <f aca="false">IF(Touchpoints!B24="",0,IF(AND(5&gt;=N(Touchpoints!I24),5&lt;=N(Touchpoints!J24)),N(Touchpoints!AC24)/MAX(1,N(Touchpoints!J24)-N(Touchpoints!I24)+1),0))</f>
        <v>0</v>
      </c>
      <c r="H82" s="35" t="n">
        <f aca="false">IF(Touchpoints!B24="",0,IF(AND(6&gt;=N(Touchpoints!I24),6&lt;=N(Touchpoints!J24)),N(Touchpoints!AC24)/MAX(1,N(Touchpoints!J24)-N(Touchpoints!I24)+1),0))</f>
        <v>0</v>
      </c>
      <c r="I82" s="35" t="n">
        <f aca="false">IF(Touchpoints!B24="",0,IF(AND(7&gt;=N(Touchpoints!I24),7&lt;=N(Touchpoints!J24)),N(Touchpoints!AC24)/MAX(1,N(Touchpoints!J24)-N(Touchpoints!I24)+1),0))</f>
        <v>0</v>
      </c>
      <c r="J82" s="35" t="n">
        <f aca="false">IF(Touchpoints!B24="",0,IF(AND(8&gt;=N(Touchpoints!I24),8&lt;=N(Touchpoints!J24)),N(Touchpoints!AC24)/MAX(1,N(Touchpoints!J24)-N(Touchpoints!I24)+1),0))</f>
        <v>0</v>
      </c>
      <c r="K82" s="35" t="n">
        <f aca="false">IF(Touchpoints!B24="",0,IF(AND(9&gt;=N(Touchpoints!I24),9&lt;=N(Touchpoints!J24)),N(Touchpoints!AC24)/MAX(1,N(Touchpoints!J24)-N(Touchpoints!I24)+1),0))</f>
        <v>0</v>
      </c>
      <c r="L82" s="35" t="n">
        <f aca="false">IF(Touchpoints!B24="",0,IF(AND(10&gt;=N(Touchpoints!I24),10&lt;=N(Touchpoints!J24)),N(Touchpoints!AC24)/MAX(1,N(Touchpoints!J24)-N(Touchpoints!I24)+1),0))</f>
        <v>0</v>
      </c>
      <c r="M82" s="35" t="n">
        <f aca="false">IF(Touchpoints!B24="",0,IF(AND(11&gt;=N(Touchpoints!I24),11&lt;=N(Touchpoints!J24)),N(Touchpoints!AC24)/MAX(1,N(Touchpoints!J24)-N(Touchpoints!I24)+1),0))</f>
        <v>0</v>
      </c>
      <c r="N82" s="35" t="n">
        <f aca="false">IF(Touchpoints!B24="",0,IF(AND(12&gt;=N(Touchpoints!I24),12&lt;=N(Touchpoints!J24)),N(Touchpoints!AC24)/MAX(1,N(Touchpoints!J24)-N(Touchpoints!I24)+1),0))</f>
        <v>0</v>
      </c>
      <c r="O82" s="35" t="n">
        <f aca="false">IF(Touchpoints!B24="",0,IF(AND(13&gt;=N(Touchpoints!I24),13&lt;=N(Touchpoints!J24)),N(Touchpoints!AC24)/MAX(1,N(Touchpoints!J24)-N(Touchpoints!I24)+1),0))</f>
        <v>0</v>
      </c>
      <c r="P82" s="35" t="n">
        <f aca="false">IF(Touchpoints!B24="",0,IF(AND(14&gt;=N(Touchpoints!I24),14&lt;=N(Touchpoints!J24)),N(Touchpoints!AC24)/MAX(1,N(Touchpoints!J24)-N(Touchpoints!I24)+1),0))</f>
        <v>0</v>
      </c>
      <c r="Q82" s="35" t="n">
        <f aca="false">IF(Touchpoints!B24="",0,IF(AND(15&gt;=N(Touchpoints!I24),15&lt;=N(Touchpoints!J24)),N(Touchpoints!AC24)/MAX(1,N(Touchpoints!J24)-N(Touchpoints!I24)+1),0))</f>
        <v>0</v>
      </c>
      <c r="R82" s="34" t="n">
        <f aca="false">SUM(C82:Q82)</f>
        <v>0</v>
      </c>
    </row>
    <row r="83" customFormat="false" ht="15" hidden="false" customHeight="false" outlineLevel="0" collapsed="false">
      <c r="A83" s="39" t="str">
        <f aca="false">IF(Touchpoints!A25="","",Touchpoints!A25)</f>
        <v>TP20</v>
      </c>
      <c r="B83" s="40" t="str">
        <f aca="false">IF(Touchpoints!B25="","",Touchpoints!B25)</f>
        <v/>
      </c>
      <c r="C83" s="35" t="n">
        <f aca="false">IF(Touchpoints!B25="",0,IF(AND(1&gt;=N(Touchpoints!I25),1&lt;=N(Touchpoints!J25)),N(Touchpoints!AC25)/MAX(1,N(Touchpoints!J25)-N(Touchpoints!I25)+1),0))</f>
        <v>0</v>
      </c>
      <c r="D83" s="35" t="n">
        <f aca="false">IF(Touchpoints!B25="",0,IF(AND(2&gt;=N(Touchpoints!I25),2&lt;=N(Touchpoints!J25)),N(Touchpoints!AC25)/MAX(1,N(Touchpoints!J25)-N(Touchpoints!I25)+1),0))</f>
        <v>0</v>
      </c>
      <c r="E83" s="35" t="n">
        <f aca="false">IF(Touchpoints!B25="",0,IF(AND(3&gt;=N(Touchpoints!I25),3&lt;=N(Touchpoints!J25)),N(Touchpoints!AC25)/MAX(1,N(Touchpoints!J25)-N(Touchpoints!I25)+1),0))</f>
        <v>0</v>
      </c>
      <c r="F83" s="35" t="n">
        <f aca="false">IF(Touchpoints!B25="",0,IF(AND(4&gt;=N(Touchpoints!I25),4&lt;=N(Touchpoints!J25)),N(Touchpoints!AC25)/MAX(1,N(Touchpoints!J25)-N(Touchpoints!I25)+1),0))</f>
        <v>0</v>
      </c>
      <c r="G83" s="35" t="n">
        <f aca="false">IF(Touchpoints!B25="",0,IF(AND(5&gt;=N(Touchpoints!I25),5&lt;=N(Touchpoints!J25)),N(Touchpoints!AC25)/MAX(1,N(Touchpoints!J25)-N(Touchpoints!I25)+1),0))</f>
        <v>0</v>
      </c>
      <c r="H83" s="35" t="n">
        <f aca="false">IF(Touchpoints!B25="",0,IF(AND(6&gt;=N(Touchpoints!I25),6&lt;=N(Touchpoints!J25)),N(Touchpoints!AC25)/MAX(1,N(Touchpoints!J25)-N(Touchpoints!I25)+1),0))</f>
        <v>0</v>
      </c>
      <c r="I83" s="35" t="n">
        <f aca="false">IF(Touchpoints!B25="",0,IF(AND(7&gt;=N(Touchpoints!I25),7&lt;=N(Touchpoints!J25)),N(Touchpoints!AC25)/MAX(1,N(Touchpoints!J25)-N(Touchpoints!I25)+1),0))</f>
        <v>0</v>
      </c>
      <c r="J83" s="35" t="n">
        <f aca="false">IF(Touchpoints!B25="",0,IF(AND(8&gt;=N(Touchpoints!I25),8&lt;=N(Touchpoints!J25)),N(Touchpoints!AC25)/MAX(1,N(Touchpoints!J25)-N(Touchpoints!I25)+1),0))</f>
        <v>0</v>
      </c>
      <c r="K83" s="35" t="n">
        <f aca="false">IF(Touchpoints!B25="",0,IF(AND(9&gt;=N(Touchpoints!I25),9&lt;=N(Touchpoints!J25)),N(Touchpoints!AC25)/MAX(1,N(Touchpoints!J25)-N(Touchpoints!I25)+1),0))</f>
        <v>0</v>
      </c>
      <c r="L83" s="35" t="n">
        <f aca="false">IF(Touchpoints!B25="",0,IF(AND(10&gt;=N(Touchpoints!I25),10&lt;=N(Touchpoints!J25)),N(Touchpoints!AC25)/MAX(1,N(Touchpoints!J25)-N(Touchpoints!I25)+1),0))</f>
        <v>0</v>
      </c>
      <c r="M83" s="35" t="n">
        <f aca="false">IF(Touchpoints!B25="",0,IF(AND(11&gt;=N(Touchpoints!I25),11&lt;=N(Touchpoints!J25)),N(Touchpoints!AC25)/MAX(1,N(Touchpoints!J25)-N(Touchpoints!I25)+1),0))</f>
        <v>0</v>
      </c>
      <c r="N83" s="35" t="n">
        <f aca="false">IF(Touchpoints!B25="",0,IF(AND(12&gt;=N(Touchpoints!I25),12&lt;=N(Touchpoints!J25)),N(Touchpoints!AC25)/MAX(1,N(Touchpoints!J25)-N(Touchpoints!I25)+1),0))</f>
        <v>0</v>
      </c>
      <c r="O83" s="35" t="n">
        <f aca="false">IF(Touchpoints!B25="",0,IF(AND(13&gt;=N(Touchpoints!I25),13&lt;=N(Touchpoints!J25)),N(Touchpoints!AC25)/MAX(1,N(Touchpoints!J25)-N(Touchpoints!I25)+1),0))</f>
        <v>0</v>
      </c>
      <c r="P83" s="35" t="n">
        <f aca="false">IF(Touchpoints!B25="",0,IF(AND(14&gt;=N(Touchpoints!I25),14&lt;=N(Touchpoints!J25)),N(Touchpoints!AC25)/MAX(1,N(Touchpoints!J25)-N(Touchpoints!I25)+1),0))</f>
        <v>0</v>
      </c>
      <c r="Q83" s="35" t="n">
        <f aca="false">IF(Touchpoints!B25="",0,IF(AND(15&gt;=N(Touchpoints!I25),15&lt;=N(Touchpoints!J25)),N(Touchpoints!AC25)/MAX(1,N(Touchpoints!J25)-N(Touchpoints!I25)+1),0))</f>
        <v>0</v>
      </c>
      <c r="R83" s="34" t="n">
        <f aca="false">SUM(C83:Q83)</f>
        <v>0</v>
      </c>
    </row>
    <row r="84" customFormat="false" ht="15" hidden="false" customHeight="false" outlineLevel="0" collapsed="false">
      <c r="A84" s="39" t="str">
        <f aca="false">IF(Touchpoints!A26="","",Touchpoints!A26)</f>
        <v>TP21</v>
      </c>
      <c r="B84" s="40" t="str">
        <f aca="false">IF(Touchpoints!B26="","",Touchpoints!B26)</f>
        <v/>
      </c>
      <c r="C84" s="35" t="n">
        <f aca="false">IF(Touchpoints!B26="",0,IF(AND(1&gt;=N(Touchpoints!I26),1&lt;=N(Touchpoints!J26)),N(Touchpoints!AC26)/MAX(1,N(Touchpoints!J26)-N(Touchpoints!I26)+1),0))</f>
        <v>0</v>
      </c>
      <c r="D84" s="35" t="n">
        <f aca="false">IF(Touchpoints!B26="",0,IF(AND(2&gt;=N(Touchpoints!I26),2&lt;=N(Touchpoints!J26)),N(Touchpoints!AC26)/MAX(1,N(Touchpoints!J26)-N(Touchpoints!I26)+1),0))</f>
        <v>0</v>
      </c>
      <c r="E84" s="35" t="n">
        <f aca="false">IF(Touchpoints!B26="",0,IF(AND(3&gt;=N(Touchpoints!I26),3&lt;=N(Touchpoints!J26)),N(Touchpoints!AC26)/MAX(1,N(Touchpoints!J26)-N(Touchpoints!I26)+1),0))</f>
        <v>0</v>
      </c>
      <c r="F84" s="35" t="n">
        <f aca="false">IF(Touchpoints!B26="",0,IF(AND(4&gt;=N(Touchpoints!I26),4&lt;=N(Touchpoints!J26)),N(Touchpoints!AC26)/MAX(1,N(Touchpoints!J26)-N(Touchpoints!I26)+1),0))</f>
        <v>0</v>
      </c>
      <c r="G84" s="35" t="n">
        <f aca="false">IF(Touchpoints!B26="",0,IF(AND(5&gt;=N(Touchpoints!I26),5&lt;=N(Touchpoints!J26)),N(Touchpoints!AC26)/MAX(1,N(Touchpoints!J26)-N(Touchpoints!I26)+1),0))</f>
        <v>0</v>
      </c>
      <c r="H84" s="35" t="n">
        <f aca="false">IF(Touchpoints!B26="",0,IF(AND(6&gt;=N(Touchpoints!I26),6&lt;=N(Touchpoints!J26)),N(Touchpoints!AC26)/MAX(1,N(Touchpoints!J26)-N(Touchpoints!I26)+1),0))</f>
        <v>0</v>
      </c>
      <c r="I84" s="35" t="n">
        <f aca="false">IF(Touchpoints!B26="",0,IF(AND(7&gt;=N(Touchpoints!I26),7&lt;=N(Touchpoints!J26)),N(Touchpoints!AC26)/MAX(1,N(Touchpoints!J26)-N(Touchpoints!I26)+1),0))</f>
        <v>0</v>
      </c>
      <c r="J84" s="35" t="n">
        <f aca="false">IF(Touchpoints!B26="",0,IF(AND(8&gt;=N(Touchpoints!I26),8&lt;=N(Touchpoints!J26)),N(Touchpoints!AC26)/MAX(1,N(Touchpoints!J26)-N(Touchpoints!I26)+1),0))</f>
        <v>0</v>
      </c>
      <c r="K84" s="35" t="n">
        <f aca="false">IF(Touchpoints!B26="",0,IF(AND(9&gt;=N(Touchpoints!I26),9&lt;=N(Touchpoints!J26)),N(Touchpoints!AC26)/MAX(1,N(Touchpoints!J26)-N(Touchpoints!I26)+1),0))</f>
        <v>0</v>
      </c>
      <c r="L84" s="35" t="n">
        <f aca="false">IF(Touchpoints!B26="",0,IF(AND(10&gt;=N(Touchpoints!I26),10&lt;=N(Touchpoints!J26)),N(Touchpoints!AC26)/MAX(1,N(Touchpoints!J26)-N(Touchpoints!I26)+1),0))</f>
        <v>0</v>
      </c>
      <c r="M84" s="35" t="n">
        <f aca="false">IF(Touchpoints!B26="",0,IF(AND(11&gt;=N(Touchpoints!I26),11&lt;=N(Touchpoints!J26)),N(Touchpoints!AC26)/MAX(1,N(Touchpoints!J26)-N(Touchpoints!I26)+1),0))</f>
        <v>0</v>
      </c>
      <c r="N84" s="35" t="n">
        <f aca="false">IF(Touchpoints!B26="",0,IF(AND(12&gt;=N(Touchpoints!I26),12&lt;=N(Touchpoints!J26)),N(Touchpoints!AC26)/MAX(1,N(Touchpoints!J26)-N(Touchpoints!I26)+1),0))</f>
        <v>0</v>
      </c>
      <c r="O84" s="35" t="n">
        <f aca="false">IF(Touchpoints!B26="",0,IF(AND(13&gt;=N(Touchpoints!I26),13&lt;=N(Touchpoints!J26)),N(Touchpoints!AC26)/MAX(1,N(Touchpoints!J26)-N(Touchpoints!I26)+1),0))</f>
        <v>0</v>
      </c>
      <c r="P84" s="35" t="n">
        <f aca="false">IF(Touchpoints!B26="",0,IF(AND(14&gt;=N(Touchpoints!I26),14&lt;=N(Touchpoints!J26)),N(Touchpoints!AC26)/MAX(1,N(Touchpoints!J26)-N(Touchpoints!I26)+1),0))</f>
        <v>0</v>
      </c>
      <c r="Q84" s="35" t="n">
        <f aca="false">IF(Touchpoints!B26="",0,IF(AND(15&gt;=N(Touchpoints!I26),15&lt;=N(Touchpoints!J26)),N(Touchpoints!AC26)/MAX(1,N(Touchpoints!J26)-N(Touchpoints!I26)+1),0))</f>
        <v>0</v>
      </c>
      <c r="R84" s="34" t="n">
        <f aca="false">SUM(C84:Q84)</f>
        <v>0</v>
      </c>
    </row>
    <row r="85" customFormat="false" ht="15" hidden="false" customHeight="false" outlineLevel="0" collapsed="false">
      <c r="A85" s="39" t="str">
        <f aca="false">IF(Touchpoints!A27="","",Touchpoints!A27)</f>
        <v>TP22</v>
      </c>
      <c r="B85" s="40" t="str">
        <f aca="false">IF(Touchpoints!B27="","",Touchpoints!B27)</f>
        <v/>
      </c>
      <c r="C85" s="35" t="n">
        <f aca="false">IF(Touchpoints!B27="",0,IF(AND(1&gt;=N(Touchpoints!I27),1&lt;=N(Touchpoints!J27)),N(Touchpoints!AC27)/MAX(1,N(Touchpoints!J27)-N(Touchpoints!I27)+1),0))</f>
        <v>0</v>
      </c>
      <c r="D85" s="35" t="n">
        <f aca="false">IF(Touchpoints!B27="",0,IF(AND(2&gt;=N(Touchpoints!I27),2&lt;=N(Touchpoints!J27)),N(Touchpoints!AC27)/MAX(1,N(Touchpoints!J27)-N(Touchpoints!I27)+1),0))</f>
        <v>0</v>
      </c>
      <c r="E85" s="35" t="n">
        <f aca="false">IF(Touchpoints!B27="",0,IF(AND(3&gt;=N(Touchpoints!I27),3&lt;=N(Touchpoints!J27)),N(Touchpoints!AC27)/MAX(1,N(Touchpoints!J27)-N(Touchpoints!I27)+1),0))</f>
        <v>0</v>
      </c>
      <c r="F85" s="35" t="n">
        <f aca="false">IF(Touchpoints!B27="",0,IF(AND(4&gt;=N(Touchpoints!I27),4&lt;=N(Touchpoints!J27)),N(Touchpoints!AC27)/MAX(1,N(Touchpoints!J27)-N(Touchpoints!I27)+1),0))</f>
        <v>0</v>
      </c>
      <c r="G85" s="35" t="n">
        <f aca="false">IF(Touchpoints!B27="",0,IF(AND(5&gt;=N(Touchpoints!I27),5&lt;=N(Touchpoints!J27)),N(Touchpoints!AC27)/MAX(1,N(Touchpoints!J27)-N(Touchpoints!I27)+1),0))</f>
        <v>0</v>
      </c>
      <c r="H85" s="35" t="n">
        <f aca="false">IF(Touchpoints!B27="",0,IF(AND(6&gt;=N(Touchpoints!I27),6&lt;=N(Touchpoints!J27)),N(Touchpoints!AC27)/MAX(1,N(Touchpoints!J27)-N(Touchpoints!I27)+1),0))</f>
        <v>0</v>
      </c>
      <c r="I85" s="35" t="n">
        <f aca="false">IF(Touchpoints!B27="",0,IF(AND(7&gt;=N(Touchpoints!I27),7&lt;=N(Touchpoints!J27)),N(Touchpoints!AC27)/MAX(1,N(Touchpoints!J27)-N(Touchpoints!I27)+1),0))</f>
        <v>0</v>
      </c>
      <c r="J85" s="35" t="n">
        <f aca="false">IF(Touchpoints!B27="",0,IF(AND(8&gt;=N(Touchpoints!I27),8&lt;=N(Touchpoints!J27)),N(Touchpoints!AC27)/MAX(1,N(Touchpoints!J27)-N(Touchpoints!I27)+1),0))</f>
        <v>0</v>
      </c>
      <c r="K85" s="35" t="n">
        <f aca="false">IF(Touchpoints!B27="",0,IF(AND(9&gt;=N(Touchpoints!I27),9&lt;=N(Touchpoints!J27)),N(Touchpoints!AC27)/MAX(1,N(Touchpoints!J27)-N(Touchpoints!I27)+1),0))</f>
        <v>0</v>
      </c>
      <c r="L85" s="35" t="n">
        <f aca="false">IF(Touchpoints!B27="",0,IF(AND(10&gt;=N(Touchpoints!I27),10&lt;=N(Touchpoints!J27)),N(Touchpoints!AC27)/MAX(1,N(Touchpoints!J27)-N(Touchpoints!I27)+1),0))</f>
        <v>0</v>
      </c>
      <c r="M85" s="35" t="n">
        <f aca="false">IF(Touchpoints!B27="",0,IF(AND(11&gt;=N(Touchpoints!I27),11&lt;=N(Touchpoints!J27)),N(Touchpoints!AC27)/MAX(1,N(Touchpoints!J27)-N(Touchpoints!I27)+1),0))</f>
        <v>0</v>
      </c>
      <c r="N85" s="35" t="n">
        <f aca="false">IF(Touchpoints!B27="",0,IF(AND(12&gt;=N(Touchpoints!I27),12&lt;=N(Touchpoints!J27)),N(Touchpoints!AC27)/MAX(1,N(Touchpoints!J27)-N(Touchpoints!I27)+1),0))</f>
        <v>0</v>
      </c>
      <c r="O85" s="35" t="n">
        <f aca="false">IF(Touchpoints!B27="",0,IF(AND(13&gt;=N(Touchpoints!I27),13&lt;=N(Touchpoints!J27)),N(Touchpoints!AC27)/MAX(1,N(Touchpoints!J27)-N(Touchpoints!I27)+1),0))</f>
        <v>0</v>
      </c>
      <c r="P85" s="35" t="n">
        <f aca="false">IF(Touchpoints!B27="",0,IF(AND(14&gt;=N(Touchpoints!I27),14&lt;=N(Touchpoints!J27)),N(Touchpoints!AC27)/MAX(1,N(Touchpoints!J27)-N(Touchpoints!I27)+1),0))</f>
        <v>0</v>
      </c>
      <c r="Q85" s="35" t="n">
        <f aca="false">IF(Touchpoints!B27="",0,IF(AND(15&gt;=N(Touchpoints!I27),15&lt;=N(Touchpoints!J27)),N(Touchpoints!AC27)/MAX(1,N(Touchpoints!J27)-N(Touchpoints!I27)+1),0))</f>
        <v>0</v>
      </c>
      <c r="R85" s="34" t="n">
        <f aca="false">SUM(C85:Q85)</f>
        <v>0</v>
      </c>
    </row>
    <row r="86" customFormat="false" ht="15" hidden="false" customHeight="false" outlineLevel="0" collapsed="false">
      <c r="A86" s="39" t="str">
        <f aca="false">IF(Touchpoints!A28="","",Touchpoints!A28)</f>
        <v>TP23</v>
      </c>
      <c r="B86" s="40" t="str">
        <f aca="false">IF(Touchpoints!B28="","",Touchpoints!B28)</f>
        <v/>
      </c>
      <c r="C86" s="35" t="n">
        <f aca="false">IF(Touchpoints!B28="",0,IF(AND(1&gt;=N(Touchpoints!I28),1&lt;=N(Touchpoints!J28)),N(Touchpoints!AC28)/MAX(1,N(Touchpoints!J28)-N(Touchpoints!I28)+1),0))</f>
        <v>0</v>
      </c>
      <c r="D86" s="35" t="n">
        <f aca="false">IF(Touchpoints!B28="",0,IF(AND(2&gt;=N(Touchpoints!I28),2&lt;=N(Touchpoints!J28)),N(Touchpoints!AC28)/MAX(1,N(Touchpoints!J28)-N(Touchpoints!I28)+1),0))</f>
        <v>0</v>
      </c>
      <c r="E86" s="35" t="n">
        <f aca="false">IF(Touchpoints!B28="",0,IF(AND(3&gt;=N(Touchpoints!I28),3&lt;=N(Touchpoints!J28)),N(Touchpoints!AC28)/MAX(1,N(Touchpoints!J28)-N(Touchpoints!I28)+1),0))</f>
        <v>0</v>
      </c>
      <c r="F86" s="35" t="n">
        <f aca="false">IF(Touchpoints!B28="",0,IF(AND(4&gt;=N(Touchpoints!I28),4&lt;=N(Touchpoints!J28)),N(Touchpoints!AC28)/MAX(1,N(Touchpoints!J28)-N(Touchpoints!I28)+1),0))</f>
        <v>0</v>
      </c>
      <c r="G86" s="35" t="n">
        <f aca="false">IF(Touchpoints!B28="",0,IF(AND(5&gt;=N(Touchpoints!I28),5&lt;=N(Touchpoints!J28)),N(Touchpoints!AC28)/MAX(1,N(Touchpoints!J28)-N(Touchpoints!I28)+1),0))</f>
        <v>0</v>
      </c>
      <c r="H86" s="35" t="n">
        <f aca="false">IF(Touchpoints!B28="",0,IF(AND(6&gt;=N(Touchpoints!I28),6&lt;=N(Touchpoints!J28)),N(Touchpoints!AC28)/MAX(1,N(Touchpoints!J28)-N(Touchpoints!I28)+1),0))</f>
        <v>0</v>
      </c>
      <c r="I86" s="35" t="n">
        <f aca="false">IF(Touchpoints!B28="",0,IF(AND(7&gt;=N(Touchpoints!I28),7&lt;=N(Touchpoints!J28)),N(Touchpoints!AC28)/MAX(1,N(Touchpoints!J28)-N(Touchpoints!I28)+1),0))</f>
        <v>0</v>
      </c>
      <c r="J86" s="35" t="n">
        <f aca="false">IF(Touchpoints!B28="",0,IF(AND(8&gt;=N(Touchpoints!I28),8&lt;=N(Touchpoints!J28)),N(Touchpoints!AC28)/MAX(1,N(Touchpoints!J28)-N(Touchpoints!I28)+1),0))</f>
        <v>0</v>
      </c>
      <c r="K86" s="35" t="n">
        <f aca="false">IF(Touchpoints!B28="",0,IF(AND(9&gt;=N(Touchpoints!I28),9&lt;=N(Touchpoints!J28)),N(Touchpoints!AC28)/MAX(1,N(Touchpoints!J28)-N(Touchpoints!I28)+1),0))</f>
        <v>0</v>
      </c>
      <c r="L86" s="35" t="n">
        <f aca="false">IF(Touchpoints!B28="",0,IF(AND(10&gt;=N(Touchpoints!I28),10&lt;=N(Touchpoints!J28)),N(Touchpoints!AC28)/MAX(1,N(Touchpoints!J28)-N(Touchpoints!I28)+1),0))</f>
        <v>0</v>
      </c>
      <c r="M86" s="35" t="n">
        <f aca="false">IF(Touchpoints!B28="",0,IF(AND(11&gt;=N(Touchpoints!I28),11&lt;=N(Touchpoints!J28)),N(Touchpoints!AC28)/MAX(1,N(Touchpoints!J28)-N(Touchpoints!I28)+1),0))</f>
        <v>0</v>
      </c>
      <c r="N86" s="35" t="n">
        <f aca="false">IF(Touchpoints!B28="",0,IF(AND(12&gt;=N(Touchpoints!I28),12&lt;=N(Touchpoints!J28)),N(Touchpoints!AC28)/MAX(1,N(Touchpoints!J28)-N(Touchpoints!I28)+1),0))</f>
        <v>0</v>
      </c>
      <c r="O86" s="35" t="n">
        <f aca="false">IF(Touchpoints!B28="",0,IF(AND(13&gt;=N(Touchpoints!I28),13&lt;=N(Touchpoints!J28)),N(Touchpoints!AC28)/MAX(1,N(Touchpoints!J28)-N(Touchpoints!I28)+1),0))</f>
        <v>0</v>
      </c>
      <c r="P86" s="35" t="n">
        <f aca="false">IF(Touchpoints!B28="",0,IF(AND(14&gt;=N(Touchpoints!I28),14&lt;=N(Touchpoints!J28)),N(Touchpoints!AC28)/MAX(1,N(Touchpoints!J28)-N(Touchpoints!I28)+1),0))</f>
        <v>0</v>
      </c>
      <c r="Q86" s="35" t="n">
        <f aca="false">IF(Touchpoints!B28="",0,IF(AND(15&gt;=N(Touchpoints!I28),15&lt;=N(Touchpoints!J28)),N(Touchpoints!AC28)/MAX(1,N(Touchpoints!J28)-N(Touchpoints!I28)+1),0))</f>
        <v>0</v>
      </c>
      <c r="R86" s="34" t="n">
        <f aca="false">SUM(C86:Q86)</f>
        <v>0</v>
      </c>
    </row>
    <row r="87" customFormat="false" ht="15" hidden="false" customHeight="false" outlineLevel="0" collapsed="false">
      <c r="A87" s="39" t="str">
        <f aca="false">IF(Touchpoints!A29="","",Touchpoints!A29)</f>
        <v>TP24</v>
      </c>
      <c r="B87" s="40" t="str">
        <f aca="false">IF(Touchpoints!B29="","",Touchpoints!B29)</f>
        <v/>
      </c>
      <c r="C87" s="35" t="n">
        <f aca="false">IF(Touchpoints!B29="",0,IF(AND(1&gt;=N(Touchpoints!I29),1&lt;=N(Touchpoints!J29)),N(Touchpoints!AC29)/MAX(1,N(Touchpoints!J29)-N(Touchpoints!I29)+1),0))</f>
        <v>0</v>
      </c>
      <c r="D87" s="35" t="n">
        <f aca="false">IF(Touchpoints!B29="",0,IF(AND(2&gt;=N(Touchpoints!I29),2&lt;=N(Touchpoints!J29)),N(Touchpoints!AC29)/MAX(1,N(Touchpoints!J29)-N(Touchpoints!I29)+1),0))</f>
        <v>0</v>
      </c>
      <c r="E87" s="35" t="n">
        <f aca="false">IF(Touchpoints!B29="",0,IF(AND(3&gt;=N(Touchpoints!I29),3&lt;=N(Touchpoints!J29)),N(Touchpoints!AC29)/MAX(1,N(Touchpoints!J29)-N(Touchpoints!I29)+1),0))</f>
        <v>0</v>
      </c>
      <c r="F87" s="35" t="n">
        <f aca="false">IF(Touchpoints!B29="",0,IF(AND(4&gt;=N(Touchpoints!I29),4&lt;=N(Touchpoints!J29)),N(Touchpoints!AC29)/MAX(1,N(Touchpoints!J29)-N(Touchpoints!I29)+1),0))</f>
        <v>0</v>
      </c>
      <c r="G87" s="35" t="n">
        <f aca="false">IF(Touchpoints!B29="",0,IF(AND(5&gt;=N(Touchpoints!I29),5&lt;=N(Touchpoints!J29)),N(Touchpoints!AC29)/MAX(1,N(Touchpoints!J29)-N(Touchpoints!I29)+1),0))</f>
        <v>0</v>
      </c>
      <c r="H87" s="35" t="n">
        <f aca="false">IF(Touchpoints!B29="",0,IF(AND(6&gt;=N(Touchpoints!I29),6&lt;=N(Touchpoints!J29)),N(Touchpoints!AC29)/MAX(1,N(Touchpoints!J29)-N(Touchpoints!I29)+1),0))</f>
        <v>0</v>
      </c>
      <c r="I87" s="35" t="n">
        <f aca="false">IF(Touchpoints!B29="",0,IF(AND(7&gt;=N(Touchpoints!I29),7&lt;=N(Touchpoints!J29)),N(Touchpoints!AC29)/MAX(1,N(Touchpoints!J29)-N(Touchpoints!I29)+1),0))</f>
        <v>0</v>
      </c>
      <c r="J87" s="35" t="n">
        <f aca="false">IF(Touchpoints!B29="",0,IF(AND(8&gt;=N(Touchpoints!I29),8&lt;=N(Touchpoints!J29)),N(Touchpoints!AC29)/MAX(1,N(Touchpoints!J29)-N(Touchpoints!I29)+1),0))</f>
        <v>0</v>
      </c>
      <c r="K87" s="35" t="n">
        <f aca="false">IF(Touchpoints!B29="",0,IF(AND(9&gt;=N(Touchpoints!I29),9&lt;=N(Touchpoints!J29)),N(Touchpoints!AC29)/MAX(1,N(Touchpoints!J29)-N(Touchpoints!I29)+1),0))</f>
        <v>0</v>
      </c>
      <c r="L87" s="35" t="n">
        <f aca="false">IF(Touchpoints!B29="",0,IF(AND(10&gt;=N(Touchpoints!I29),10&lt;=N(Touchpoints!J29)),N(Touchpoints!AC29)/MAX(1,N(Touchpoints!J29)-N(Touchpoints!I29)+1),0))</f>
        <v>0</v>
      </c>
      <c r="M87" s="35" t="n">
        <f aca="false">IF(Touchpoints!B29="",0,IF(AND(11&gt;=N(Touchpoints!I29),11&lt;=N(Touchpoints!J29)),N(Touchpoints!AC29)/MAX(1,N(Touchpoints!J29)-N(Touchpoints!I29)+1),0))</f>
        <v>0</v>
      </c>
      <c r="N87" s="35" t="n">
        <f aca="false">IF(Touchpoints!B29="",0,IF(AND(12&gt;=N(Touchpoints!I29),12&lt;=N(Touchpoints!J29)),N(Touchpoints!AC29)/MAX(1,N(Touchpoints!J29)-N(Touchpoints!I29)+1),0))</f>
        <v>0</v>
      </c>
      <c r="O87" s="35" t="n">
        <f aca="false">IF(Touchpoints!B29="",0,IF(AND(13&gt;=N(Touchpoints!I29),13&lt;=N(Touchpoints!J29)),N(Touchpoints!AC29)/MAX(1,N(Touchpoints!J29)-N(Touchpoints!I29)+1),0))</f>
        <v>0</v>
      </c>
      <c r="P87" s="35" t="n">
        <f aca="false">IF(Touchpoints!B29="",0,IF(AND(14&gt;=N(Touchpoints!I29),14&lt;=N(Touchpoints!J29)),N(Touchpoints!AC29)/MAX(1,N(Touchpoints!J29)-N(Touchpoints!I29)+1),0))</f>
        <v>0</v>
      </c>
      <c r="Q87" s="35" t="n">
        <f aca="false">IF(Touchpoints!B29="",0,IF(AND(15&gt;=N(Touchpoints!I29),15&lt;=N(Touchpoints!J29)),N(Touchpoints!AC29)/MAX(1,N(Touchpoints!J29)-N(Touchpoints!I29)+1),0))</f>
        <v>0</v>
      </c>
      <c r="R87" s="34" t="n">
        <f aca="false">SUM(C87:Q87)</f>
        <v>0</v>
      </c>
    </row>
    <row r="88" customFormat="false" ht="15" hidden="false" customHeight="false" outlineLevel="0" collapsed="false">
      <c r="A88" s="39" t="str">
        <f aca="false">IF(Touchpoints!A30="","",Touchpoints!A30)</f>
        <v>TP25</v>
      </c>
      <c r="B88" s="40" t="str">
        <f aca="false">IF(Touchpoints!B30="","",Touchpoints!B30)</f>
        <v/>
      </c>
      <c r="C88" s="35" t="n">
        <f aca="false">IF(Touchpoints!B30="",0,IF(AND(1&gt;=N(Touchpoints!I30),1&lt;=N(Touchpoints!J30)),N(Touchpoints!AC30)/MAX(1,N(Touchpoints!J30)-N(Touchpoints!I30)+1),0))</f>
        <v>0</v>
      </c>
      <c r="D88" s="35" t="n">
        <f aca="false">IF(Touchpoints!B30="",0,IF(AND(2&gt;=N(Touchpoints!I30),2&lt;=N(Touchpoints!J30)),N(Touchpoints!AC30)/MAX(1,N(Touchpoints!J30)-N(Touchpoints!I30)+1),0))</f>
        <v>0</v>
      </c>
      <c r="E88" s="35" t="n">
        <f aca="false">IF(Touchpoints!B30="",0,IF(AND(3&gt;=N(Touchpoints!I30),3&lt;=N(Touchpoints!J30)),N(Touchpoints!AC30)/MAX(1,N(Touchpoints!J30)-N(Touchpoints!I30)+1),0))</f>
        <v>0</v>
      </c>
      <c r="F88" s="35" t="n">
        <f aca="false">IF(Touchpoints!B30="",0,IF(AND(4&gt;=N(Touchpoints!I30),4&lt;=N(Touchpoints!J30)),N(Touchpoints!AC30)/MAX(1,N(Touchpoints!J30)-N(Touchpoints!I30)+1),0))</f>
        <v>0</v>
      </c>
      <c r="G88" s="35" t="n">
        <f aca="false">IF(Touchpoints!B30="",0,IF(AND(5&gt;=N(Touchpoints!I30),5&lt;=N(Touchpoints!J30)),N(Touchpoints!AC30)/MAX(1,N(Touchpoints!J30)-N(Touchpoints!I30)+1),0))</f>
        <v>0</v>
      </c>
      <c r="H88" s="35" t="n">
        <f aca="false">IF(Touchpoints!B30="",0,IF(AND(6&gt;=N(Touchpoints!I30),6&lt;=N(Touchpoints!J30)),N(Touchpoints!AC30)/MAX(1,N(Touchpoints!J30)-N(Touchpoints!I30)+1),0))</f>
        <v>0</v>
      </c>
      <c r="I88" s="35" t="n">
        <f aca="false">IF(Touchpoints!B30="",0,IF(AND(7&gt;=N(Touchpoints!I30),7&lt;=N(Touchpoints!J30)),N(Touchpoints!AC30)/MAX(1,N(Touchpoints!J30)-N(Touchpoints!I30)+1),0))</f>
        <v>0</v>
      </c>
      <c r="J88" s="35" t="n">
        <f aca="false">IF(Touchpoints!B30="",0,IF(AND(8&gt;=N(Touchpoints!I30),8&lt;=N(Touchpoints!J30)),N(Touchpoints!AC30)/MAX(1,N(Touchpoints!J30)-N(Touchpoints!I30)+1),0))</f>
        <v>0</v>
      </c>
      <c r="K88" s="35" t="n">
        <f aca="false">IF(Touchpoints!B30="",0,IF(AND(9&gt;=N(Touchpoints!I30),9&lt;=N(Touchpoints!J30)),N(Touchpoints!AC30)/MAX(1,N(Touchpoints!J30)-N(Touchpoints!I30)+1),0))</f>
        <v>0</v>
      </c>
      <c r="L88" s="35" t="n">
        <f aca="false">IF(Touchpoints!B30="",0,IF(AND(10&gt;=N(Touchpoints!I30),10&lt;=N(Touchpoints!J30)),N(Touchpoints!AC30)/MAX(1,N(Touchpoints!J30)-N(Touchpoints!I30)+1),0))</f>
        <v>0</v>
      </c>
      <c r="M88" s="35" t="n">
        <f aca="false">IF(Touchpoints!B30="",0,IF(AND(11&gt;=N(Touchpoints!I30),11&lt;=N(Touchpoints!J30)),N(Touchpoints!AC30)/MAX(1,N(Touchpoints!J30)-N(Touchpoints!I30)+1),0))</f>
        <v>0</v>
      </c>
      <c r="N88" s="35" t="n">
        <f aca="false">IF(Touchpoints!B30="",0,IF(AND(12&gt;=N(Touchpoints!I30),12&lt;=N(Touchpoints!J30)),N(Touchpoints!AC30)/MAX(1,N(Touchpoints!J30)-N(Touchpoints!I30)+1),0))</f>
        <v>0</v>
      </c>
      <c r="O88" s="35" t="n">
        <f aca="false">IF(Touchpoints!B30="",0,IF(AND(13&gt;=N(Touchpoints!I30),13&lt;=N(Touchpoints!J30)),N(Touchpoints!AC30)/MAX(1,N(Touchpoints!J30)-N(Touchpoints!I30)+1),0))</f>
        <v>0</v>
      </c>
      <c r="P88" s="35" t="n">
        <f aca="false">IF(Touchpoints!B30="",0,IF(AND(14&gt;=N(Touchpoints!I30),14&lt;=N(Touchpoints!J30)),N(Touchpoints!AC30)/MAX(1,N(Touchpoints!J30)-N(Touchpoints!I30)+1),0))</f>
        <v>0</v>
      </c>
      <c r="Q88" s="35" t="n">
        <f aca="false">IF(Touchpoints!B30="",0,IF(AND(15&gt;=N(Touchpoints!I30),15&lt;=N(Touchpoints!J30)),N(Touchpoints!AC30)/MAX(1,N(Touchpoints!J30)-N(Touchpoints!I30)+1),0))</f>
        <v>0</v>
      </c>
      <c r="R88" s="34" t="n">
        <f aca="false">SUM(C88:Q88)</f>
        <v>0</v>
      </c>
    </row>
    <row r="89" customFormat="false" ht="15" hidden="false" customHeight="false" outlineLevel="0" collapsed="false">
      <c r="A89" s="6" t="s">
        <v>266</v>
      </c>
      <c r="B89" s="49" t="s">
        <v>267</v>
      </c>
      <c r="C89" s="37" t="n">
        <f aca="false">SUM(C64:C88)</f>
        <v>1</v>
      </c>
      <c r="D89" s="37" t="n">
        <f aca="false">SUM(D64:D88)</f>
        <v>0.230769230769231</v>
      </c>
      <c r="E89" s="37" t="n">
        <f aca="false">SUM(E64:E88)</f>
        <v>0.230769230769231</v>
      </c>
      <c r="F89" s="37" t="n">
        <f aca="false">SUM(F64:F88)</f>
        <v>10.2307692307692</v>
      </c>
      <c r="G89" s="37" t="n">
        <f aca="false">SUM(G64:G88)</f>
        <v>0.230769230769231</v>
      </c>
      <c r="H89" s="37" t="n">
        <f aca="false">SUM(H64:H88)</f>
        <v>0.675213675213675</v>
      </c>
      <c r="I89" s="37" t="n">
        <f aca="false">SUM(I64:I88)</f>
        <v>0.675213675213675</v>
      </c>
      <c r="J89" s="37" t="n">
        <f aca="false">SUM(J64:J88)</f>
        <v>12.6752136752137</v>
      </c>
      <c r="K89" s="37" t="n">
        <f aca="false">SUM(K64:K88)</f>
        <v>0.675213675213675</v>
      </c>
      <c r="L89" s="37" t="n">
        <f aca="false">SUM(L64:L88)</f>
        <v>10.6752136752137</v>
      </c>
      <c r="M89" s="37" t="n">
        <f aca="false">SUM(M64:M88)</f>
        <v>0.675213675213675</v>
      </c>
      <c r="N89" s="37" t="n">
        <f aca="false">SUM(N64:N88)</f>
        <v>0.675213675213675</v>
      </c>
      <c r="O89" s="37" t="n">
        <f aca="false">SUM(O64:O88)</f>
        <v>25.6752136752137</v>
      </c>
      <c r="P89" s="37" t="n">
        <f aca="false">SUM(P64:P88)</f>
        <v>0.675213675213675</v>
      </c>
      <c r="Q89" s="37" t="n">
        <f aca="false">SUM(Q64:Q88)</f>
        <v>22</v>
      </c>
      <c r="R89" s="37" t="n">
        <f aca="false">SUM(C89:Q89)</f>
        <v>87</v>
      </c>
    </row>
  </sheetData>
  <mergeCells count="4">
    <mergeCell ref="A2:R2"/>
    <mergeCell ref="A4:R4"/>
    <mergeCell ref="A33:R33"/>
    <mergeCell ref="A62:R6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6" min="2" style="0" width="16"/>
  </cols>
  <sheetData>
    <row r="1" customFormat="false" ht="19.7" hidden="false" customHeight="false" outlineLevel="0" collapsed="false">
      <c r="A1" s="1" t="s">
        <v>268</v>
      </c>
    </row>
    <row r="2" customFormat="false" ht="15" hidden="false" customHeight="false" outlineLevel="0" collapsed="false">
      <c r="A2" s="5" t="s">
        <v>269</v>
      </c>
      <c r="B2" s="5"/>
      <c r="C2" s="5"/>
      <c r="D2" s="5"/>
      <c r="E2" s="5"/>
      <c r="F2" s="5"/>
    </row>
    <row r="4" customFormat="false" ht="19.5" hidden="false" customHeight="true" outlineLevel="0" collapsed="false">
      <c r="A4" s="44" t="s">
        <v>270</v>
      </c>
      <c r="B4" s="44"/>
      <c r="C4" s="44"/>
      <c r="D4" s="44"/>
      <c r="E4" s="44"/>
      <c r="F4" s="44"/>
    </row>
    <row r="6" customFormat="false" ht="21.75" hidden="false" customHeight="true" outlineLevel="0" collapsed="false">
      <c r="A6" s="11" t="s">
        <v>271</v>
      </c>
      <c r="B6" s="52" t="n">
        <f aca="false">Resumen!B11</f>
        <v>280</v>
      </c>
    </row>
    <row r="7" customFormat="false" ht="21.75" hidden="false" customHeight="true" outlineLevel="0" collapsed="false">
      <c r="A7" s="11" t="s">
        <v>272</v>
      </c>
      <c r="B7" s="52" t="n">
        <f aca="false">Resumen!B12</f>
        <v>249.4</v>
      </c>
    </row>
    <row r="8" customFormat="false" ht="21.75" hidden="false" customHeight="true" outlineLevel="0" collapsed="false">
      <c r="A8" s="11" t="s">
        <v>273</v>
      </c>
      <c r="B8" s="52" t="n">
        <f aca="false">Resumen!B13</f>
        <v>30.6</v>
      </c>
    </row>
    <row r="9" customFormat="false" ht="21.75" hidden="false" customHeight="true" outlineLevel="0" collapsed="false">
      <c r="A9" s="11" t="s">
        <v>226</v>
      </c>
      <c r="B9" s="53" t="n">
        <f aca="false">Resumen!B14</f>
        <v>0.109285714285714</v>
      </c>
    </row>
    <row r="12" customFormat="false" ht="19.5" hidden="false" customHeight="true" outlineLevel="0" collapsed="false">
      <c r="A12" s="44" t="s">
        <v>274</v>
      </c>
      <c r="B12" s="44"/>
      <c r="C12" s="44"/>
      <c r="D12" s="44"/>
      <c r="E12" s="44"/>
      <c r="F12" s="44"/>
    </row>
    <row r="14" customFormat="false" ht="15" hidden="false" customHeight="false" outlineLevel="0" collapsed="false">
      <c r="A14" s="6" t="s">
        <v>122</v>
      </c>
      <c r="B14" s="6" t="s">
        <v>275</v>
      </c>
      <c r="C14" s="6" t="s">
        <v>276</v>
      </c>
      <c r="D14" s="6" t="s">
        <v>277</v>
      </c>
    </row>
    <row r="15" customFormat="false" ht="15" hidden="false" customHeight="false" outlineLevel="0" collapsed="false">
      <c r="A15" s="11" t="s">
        <v>183</v>
      </c>
      <c r="B15" s="35" t="n">
        <f aca="false">SUMIF(Touchpoints!G6:G30,"Coordinador",Touchpoints!P6:P30)</f>
        <v>4.5</v>
      </c>
      <c r="C15" s="35" t="n">
        <f aca="false">SUMIF(Touchpoints!G6:G30,"Coordinador",Touchpoints!U6:U30)</f>
        <v>2.9</v>
      </c>
      <c r="D15" s="46" t="n">
        <f aca="false">B15-C15</f>
        <v>1.6</v>
      </c>
    </row>
    <row r="16" customFormat="false" ht="15" hidden="false" customHeight="false" outlineLevel="0" collapsed="false">
      <c r="A16" s="11" t="s">
        <v>141</v>
      </c>
      <c r="B16" s="35" t="n">
        <f aca="false">SUMIF(Touchpoints!G6:G30,"Profesor",Touchpoints!P6:P30)</f>
        <v>202</v>
      </c>
      <c r="C16" s="35" t="n">
        <f aca="false">SUMIF(Touchpoints!G6:G30,"Profesor",Touchpoints!U6:U30)</f>
        <v>191</v>
      </c>
      <c r="D16" s="46" t="n">
        <f aca="false">B16-C16</f>
        <v>11</v>
      </c>
    </row>
    <row r="17" customFormat="false" ht="15" hidden="false" customHeight="false" outlineLevel="0" collapsed="false">
      <c r="A17" s="11" t="s">
        <v>165</v>
      </c>
      <c r="B17" s="35" t="n">
        <f aca="false">SUMIF(Touchpoints!G6:G30,"Ambos",Touchpoints!P6:P30)</f>
        <v>73.5</v>
      </c>
      <c r="C17" s="35" t="n">
        <f aca="false">SUMIF(Touchpoints!G6:G30,"Ambos",Touchpoints!U6:U30)</f>
        <v>55.5</v>
      </c>
      <c r="D17" s="46" t="n">
        <f aca="false">B17-C17</f>
        <v>18</v>
      </c>
    </row>
    <row r="18" customFormat="false" ht="15" hidden="false" customHeight="false" outlineLevel="0" collapsed="false">
      <c r="A18" s="11" t="s">
        <v>278</v>
      </c>
      <c r="B18" s="35" t="n">
        <f aca="false">SUMPRODUCT((Touchpoints!B6:B30&lt;&gt;"")*(Touchpoints!G6:G30="")*Touchpoints!P6:P30)</f>
        <v>0</v>
      </c>
      <c r="C18" s="35" t="n">
        <f aca="false">SUMPRODUCT((Touchpoints!B6:B30&lt;&gt;"")*(Touchpoints!G6:G30="")*Touchpoints!U6:U30)</f>
        <v>0</v>
      </c>
      <c r="D18" s="46" t="n">
        <f aca="false">B18-C18</f>
        <v>0</v>
      </c>
    </row>
    <row r="21" customFormat="false" ht="19.5" hidden="false" customHeight="true" outlineLevel="0" collapsed="false">
      <c r="A21" s="44" t="s">
        <v>279</v>
      </c>
      <c r="B21" s="44"/>
      <c r="C21" s="44"/>
      <c r="D21" s="44"/>
      <c r="E21" s="44"/>
      <c r="F21" s="44"/>
    </row>
    <row r="23" customFormat="false" ht="15" hidden="false" customHeight="false" outlineLevel="0" collapsed="false">
      <c r="A23" s="6" t="s">
        <v>280</v>
      </c>
      <c r="B23" s="6" t="s">
        <v>281</v>
      </c>
      <c r="C23" s="6" t="s">
        <v>108</v>
      </c>
      <c r="D23" s="6" t="s">
        <v>282</v>
      </c>
      <c r="E23" s="6" t="s">
        <v>283</v>
      </c>
    </row>
    <row r="24" customFormat="false" ht="15" hidden="false" customHeight="false" outlineLevel="0" collapsed="false">
      <c r="A24" s="10" t="s">
        <v>250</v>
      </c>
      <c r="B24" s="35" t="n">
        <f aca="false">Cronograma!C31</f>
        <v>3.25</v>
      </c>
      <c r="C24" s="35" t="n">
        <f aca="false">Cronograma!C60</f>
        <v>2.75</v>
      </c>
      <c r="D24" s="54" t="str">
        <f aca="false">IF(B24&gt;Parámetros!$B$18,"⚠","")</f>
        <v/>
      </c>
      <c r="E24" s="35" t="n">
        <f aca="false">Parámetros!$B$18</f>
        <v>10</v>
      </c>
    </row>
    <row r="25" customFormat="false" ht="15" hidden="false" customHeight="false" outlineLevel="0" collapsed="false">
      <c r="A25" s="10" t="s">
        <v>251</v>
      </c>
      <c r="B25" s="35" t="n">
        <f aca="false">Cronograma!D31</f>
        <v>7.73076923076923</v>
      </c>
      <c r="C25" s="35" t="n">
        <f aca="false">Cronograma!D60</f>
        <v>5.73076923076923</v>
      </c>
      <c r="D25" s="54" t="str">
        <f aca="false">IF(B25&gt;Parámetros!$B$18,"⚠","")</f>
        <v/>
      </c>
      <c r="E25" s="35" t="n">
        <f aca="false">Parámetros!$B$18</f>
        <v>10</v>
      </c>
    </row>
    <row r="26" customFormat="false" ht="15" hidden="false" customHeight="false" outlineLevel="0" collapsed="false">
      <c r="A26" s="10" t="s">
        <v>252</v>
      </c>
      <c r="B26" s="35" t="n">
        <f aca="false">Cronograma!E31</f>
        <v>7.73076923076923</v>
      </c>
      <c r="C26" s="35" t="n">
        <f aca="false">Cronograma!E60</f>
        <v>5.73076923076923</v>
      </c>
      <c r="D26" s="54" t="str">
        <f aca="false">IF(B26&gt;Parámetros!$B$18,"⚠","")</f>
        <v/>
      </c>
      <c r="E26" s="35" t="n">
        <f aca="false">Parámetros!$B$18</f>
        <v>10</v>
      </c>
    </row>
    <row r="27" customFormat="false" ht="15" hidden="false" customHeight="false" outlineLevel="0" collapsed="false">
      <c r="A27" s="10" t="s">
        <v>253</v>
      </c>
      <c r="B27" s="35" t="n">
        <f aca="false">Cronograma!F31</f>
        <v>0.980769230769231</v>
      </c>
      <c r="C27" s="35" t="n">
        <f aca="false">Cronograma!F60</f>
        <v>0.980769230769231</v>
      </c>
      <c r="D27" s="54" t="str">
        <f aca="false">IF(B27&gt;Parámetros!$B$18,"⚠","")</f>
        <v/>
      </c>
      <c r="E27" s="35" t="n">
        <f aca="false">Parámetros!$B$18</f>
        <v>10</v>
      </c>
    </row>
    <row r="28" customFormat="false" ht="15" hidden="false" customHeight="false" outlineLevel="0" collapsed="false">
      <c r="A28" s="10" t="s">
        <v>254</v>
      </c>
      <c r="B28" s="35" t="n">
        <f aca="false">Cronograma!G31</f>
        <v>18.4807692307692</v>
      </c>
      <c r="C28" s="35" t="n">
        <f aca="false">Cronograma!G60</f>
        <v>15.4807692307692</v>
      </c>
      <c r="D28" s="54" t="str">
        <f aca="false">IF(B28&gt;Parámetros!$B$18,"⚠","")</f>
        <v>⚠</v>
      </c>
      <c r="E28" s="35" t="n">
        <f aca="false">Parámetros!$B$18</f>
        <v>10</v>
      </c>
    </row>
    <row r="29" customFormat="false" ht="15" hidden="false" customHeight="false" outlineLevel="0" collapsed="false">
      <c r="A29" s="10" t="s">
        <v>255</v>
      </c>
      <c r="B29" s="35" t="n">
        <f aca="false">Cronograma!H31</f>
        <v>21.6752136752137</v>
      </c>
      <c r="C29" s="35" t="n">
        <f aca="false">Cronograma!H60</f>
        <v>18.4974358974359</v>
      </c>
      <c r="D29" s="54" t="str">
        <f aca="false">IF(B29&gt;Parámetros!$B$18,"⚠","")</f>
        <v>⚠</v>
      </c>
      <c r="E29" s="35" t="n">
        <f aca="false">Parámetros!$B$18</f>
        <v>10</v>
      </c>
    </row>
    <row r="30" customFormat="false" ht="15" hidden="false" customHeight="false" outlineLevel="0" collapsed="false">
      <c r="A30" s="10" t="s">
        <v>256</v>
      </c>
      <c r="B30" s="35" t="n">
        <f aca="false">Cronograma!I31</f>
        <v>3.67521367521368</v>
      </c>
      <c r="C30" s="35" t="n">
        <f aca="false">Cronograma!I60</f>
        <v>3.4974358974359</v>
      </c>
      <c r="D30" s="54" t="str">
        <f aca="false">IF(B30&gt;Parámetros!$B$18,"⚠","")</f>
        <v/>
      </c>
      <c r="E30" s="35" t="n">
        <f aca="false">Parámetros!$B$18</f>
        <v>10</v>
      </c>
    </row>
    <row r="31" customFormat="false" ht="15" hidden="false" customHeight="false" outlineLevel="0" collapsed="false">
      <c r="A31" s="10" t="s">
        <v>257</v>
      </c>
      <c r="B31" s="35" t="n">
        <f aca="false">Cronograma!J31</f>
        <v>4.17521367521368</v>
      </c>
      <c r="C31" s="35" t="n">
        <f aca="false">Cronograma!J60</f>
        <v>3.9974358974359</v>
      </c>
      <c r="D31" s="54" t="str">
        <f aca="false">IF(B31&gt;Parámetros!$B$18,"⚠","")</f>
        <v/>
      </c>
      <c r="E31" s="35" t="n">
        <f aca="false">Parámetros!$B$18</f>
        <v>10</v>
      </c>
    </row>
    <row r="32" customFormat="false" ht="15" hidden="false" customHeight="false" outlineLevel="0" collapsed="false">
      <c r="A32" s="10" t="s">
        <v>258</v>
      </c>
      <c r="B32" s="35" t="n">
        <f aca="false">Cronograma!K31</f>
        <v>12.1752136752137</v>
      </c>
      <c r="C32" s="35" t="n">
        <f aca="false">Cronograma!K60</f>
        <v>11.9974358974359</v>
      </c>
      <c r="D32" s="54" t="str">
        <f aca="false">IF(B32&gt;Parámetros!$B$18,"⚠","")</f>
        <v>⚠</v>
      </c>
      <c r="E32" s="35" t="n">
        <f aca="false">Parámetros!$B$18</f>
        <v>10</v>
      </c>
    </row>
    <row r="33" customFormat="false" ht="15" hidden="false" customHeight="false" outlineLevel="0" collapsed="false">
      <c r="A33" s="10" t="s">
        <v>259</v>
      </c>
      <c r="B33" s="35" t="n">
        <f aca="false">Cronograma!L31</f>
        <v>11.1752136752137</v>
      </c>
      <c r="C33" s="35" t="n">
        <f aca="false">Cronograma!L60</f>
        <v>10.9974358974359</v>
      </c>
      <c r="D33" s="54" t="str">
        <f aca="false">IF(B33&gt;Parámetros!$B$18,"⚠","")</f>
        <v>⚠</v>
      </c>
      <c r="E33" s="35" t="n">
        <f aca="false">Parámetros!$B$18</f>
        <v>10</v>
      </c>
    </row>
    <row r="34" customFormat="false" ht="15" hidden="false" customHeight="false" outlineLevel="0" collapsed="false">
      <c r="A34" s="10" t="s">
        <v>260</v>
      </c>
      <c r="B34" s="35" t="n">
        <f aca="false">Cronograma!M31</f>
        <v>20.1752136752137</v>
      </c>
      <c r="C34" s="35" t="n">
        <f aca="false">Cronograma!M60</f>
        <v>10.9974358974359</v>
      </c>
      <c r="D34" s="54" t="str">
        <f aca="false">IF(B34&gt;Parámetros!$B$18,"⚠","")</f>
        <v>⚠</v>
      </c>
      <c r="E34" s="35" t="n">
        <f aca="false">Parámetros!$B$18</f>
        <v>10</v>
      </c>
    </row>
    <row r="35" customFormat="false" ht="15" hidden="false" customHeight="false" outlineLevel="0" collapsed="false">
      <c r="A35" s="10" t="s">
        <v>261</v>
      </c>
      <c r="B35" s="35" t="n">
        <f aca="false">Cronograma!N31</f>
        <v>20.1752136752137</v>
      </c>
      <c r="C35" s="35" t="n">
        <f aca="false">Cronograma!N60</f>
        <v>10.9974358974359</v>
      </c>
      <c r="D35" s="54" t="str">
        <f aca="false">IF(B35&gt;Parámetros!$B$18,"⚠","")</f>
        <v>⚠</v>
      </c>
      <c r="E35" s="35" t="n">
        <f aca="false">Parámetros!$B$18</f>
        <v>10</v>
      </c>
    </row>
    <row r="36" customFormat="false" ht="15" hidden="false" customHeight="false" outlineLevel="0" collapsed="false">
      <c r="A36" s="10" t="s">
        <v>262</v>
      </c>
      <c r="B36" s="35" t="n">
        <f aca="false">Cronograma!O31</f>
        <v>5.17521367521368</v>
      </c>
      <c r="C36" s="35" t="n">
        <f aca="false">Cronograma!O60</f>
        <v>4.9974358974359</v>
      </c>
      <c r="D36" s="54" t="str">
        <f aca="false">IF(B36&gt;Parámetros!$B$18,"⚠","")</f>
        <v/>
      </c>
      <c r="E36" s="35" t="n">
        <f aca="false">Parámetros!$B$18</f>
        <v>10</v>
      </c>
    </row>
    <row r="37" customFormat="false" ht="15" hidden="false" customHeight="false" outlineLevel="0" collapsed="false">
      <c r="A37" s="10" t="s">
        <v>263</v>
      </c>
      <c r="B37" s="35" t="n">
        <f aca="false">Cronograma!P31</f>
        <v>30.6752136752137</v>
      </c>
      <c r="C37" s="35" t="n">
        <f aca="false">Cronograma!P60</f>
        <v>30.4974358974359</v>
      </c>
      <c r="D37" s="54" t="str">
        <f aca="false">IF(B37&gt;Parámetros!$B$18,"⚠","")</f>
        <v>⚠</v>
      </c>
      <c r="E37" s="35" t="n">
        <f aca="false">Parámetros!$B$18</f>
        <v>10</v>
      </c>
    </row>
    <row r="38" customFormat="false" ht="15" hidden="false" customHeight="false" outlineLevel="0" collapsed="false">
      <c r="A38" s="10" t="s">
        <v>264</v>
      </c>
      <c r="B38" s="35" t="n">
        <f aca="false">Cronograma!Q31</f>
        <v>58</v>
      </c>
      <c r="C38" s="35" t="n">
        <f aca="false">Cronograma!Q60</f>
        <v>58</v>
      </c>
      <c r="D38" s="54" t="str">
        <f aca="false">IF(B38&gt;Parámetros!$B$18,"⚠","")</f>
        <v>⚠</v>
      </c>
      <c r="E38" s="35" t="n">
        <f aca="false">Parámetros!$B$18</f>
        <v>10</v>
      </c>
    </row>
  </sheetData>
  <mergeCells count="4">
    <mergeCell ref="A2:F2"/>
    <mergeCell ref="A4:F4"/>
    <mergeCell ref="A12:F12"/>
    <mergeCell ref="A21:F21"/>
  </mergeCells>
  <conditionalFormatting sqref="B24:B38">
    <cfRule type="cellIs" priority="2" operator="greaterThan" aboveAverage="0" equalAverage="0" bottom="0" percent="0" rank="0" text="" dxfId="1">
      <formula>$E$24</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6" min="2" style="0" width="16"/>
  </cols>
  <sheetData>
    <row r="1" customFormat="false" ht="19.7" hidden="false" customHeight="false" outlineLevel="0" collapsed="false">
      <c r="A1" s="1" t="s">
        <v>284</v>
      </c>
    </row>
    <row r="2" customFormat="false" ht="15" hidden="false" customHeight="false" outlineLevel="0" collapsed="false">
      <c r="A2" s="5" t="s">
        <v>285</v>
      </c>
      <c r="B2" s="5"/>
      <c r="C2" s="5"/>
      <c r="D2" s="5"/>
      <c r="E2" s="5"/>
      <c r="F2" s="5"/>
    </row>
    <row r="4" customFormat="false" ht="19.5" hidden="false" customHeight="true" outlineLevel="0" collapsed="false">
      <c r="A4" s="44" t="s">
        <v>270</v>
      </c>
      <c r="B4" s="44"/>
      <c r="C4" s="44"/>
      <c r="D4" s="44"/>
      <c r="E4" s="44"/>
      <c r="F4" s="44"/>
    </row>
    <row r="6" customFormat="false" ht="21.75" hidden="false" customHeight="true" outlineLevel="0" collapsed="false">
      <c r="A6" s="11" t="s">
        <v>55</v>
      </c>
      <c r="B6" s="55" t="n">
        <f aca="false">Parámetros!B16</f>
        <v>6</v>
      </c>
    </row>
    <row r="7" customFormat="false" ht="21.75" hidden="false" customHeight="true" outlineLevel="0" collapsed="false">
      <c r="A7" s="11" t="s">
        <v>57</v>
      </c>
      <c r="B7" s="55" t="n">
        <f aca="false">Parámetros!B17</f>
        <v>25</v>
      </c>
    </row>
    <row r="8" customFormat="false" ht="21.75" hidden="false" customHeight="true" outlineLevel="0" collapsed="false">
      <c r="A8" s="11" t="s">
        <v>286</v>
      </c>
      <c r="B8" s="52" t="n">
        <f aca="false">Parámetros!B16*Parámetros!B17</f>
        <v>150</v>
      </c>
    </row>
    <row r="9" customFormat="false" ht="21.75" hidden="false" customHeight="true" outlineLevel="0" collapsed="false">
      <c r="A9" s="11" t="s">
        <v>287</v>
      </c>
      <c r="B9" s="52" t="n">
        <f aca="false">Resumen!B15</f>
        <v>87</v>
      </c>
    </row>
    <row r="10" customFormat="false" ht="21.75" hidden="false" customHeight="true" outlineLevel="0" collapsed="false">
      <c r="A10" s="11" t="s">
        <v>288</v>
      </c>
      <c r="B10" s="52" t="n">
        <f aca="false">(Parámetros!B16*Parámetros!B17)-Resumen!B15</f>
        <v>63</v>
      </c>
    </row>
    <row r="11" customFormat="false" ht="21.75" hidden="false" customHeight="true" outlineLevel="0" collapsed="false">
      <c r="A11" s="11" t="s">
        <v>289</v>
      </c>
      <c r="B11" s="53" t="n">
        <f aca="false">IFERROR(Resumen!B15/(Parámetros!B16*Parámetros!B17),0)</f>
        <v>0.58</v>
      </c>
    </row>
    <row r="14" customFormat="false" ht="19.5" hidden="false" customHeight="true" outlineLevel="0" collapsed="false">
      <c r="A14" s="44" t="s">
        <v>290</v>
      </c>
      <c r="B14" s="44"/>
      <c r="C14" s="44"/>
      <c r="D14" s="44"/>
      <c r="E14" s="44"/>
      <c r="F14" s="44"/>
    </row>
    <row r="16" customFormat="false" ht="23.85" hidden="false" customHeight="false" outlineLevel="0" collapsed="false">
      <c r="A16" s="6" t="s">
        <v>280</v>
      </c>
      <c r="B16" s="6" t="s">
        <v>291</v>
      </c>
      <c r="C16" s="6" t="s">
        <v>292</v>
      </c>
      <c r="D16" s="6" t="s">
        <v>283</v>
      </c>
      <c r="E16" s="6" t="s">
        <v>293</v>
      </c>
    </row>
    <row r="17" customFormat="false" ht="15" hidden="false" customHeight="false" outlineLevel="0" collapsed="false">
      <c r="A17" s="10" t="s">
        <v>250</v>
      </c>
      <c r="B17" s="35" t="n">
        <f aca="false">Cronograma!C89</f>
        <v>1</v>
      </c>
      <c r="C17" s="54" t="str">
        <f aca="false">IF(B17&gt;Parámetros!$B$19,"⚠","")</f>
        <v/>
      </c>
      <c r="D17" s="35" t="n">
        <f aca="false">Parámetros!$B$19</f>
        <v>12</v>
      </c>
      <c r="E17" s="45" t="n">
        <f aca="false">SUMPRODUCT(((Touchpoints!D6:D30="Sumativo")+(Touchpoints!D6:D30="Mixto"))*(Touchpoints!I6:I30&lt;=1)*(Touchpoints!J6:J30&gt;=1)*(Touchpoints!B6:B30&lt;&gt;""))</f>
        <v>0</v>
      </c>
    </row>
    <row r="18" customFormat="false" ht="15" hidden="false" customHeight="false" outlineLevel="0" collapsed="false">
      <c r="A18" s="10" t="s">
        <v>251</v>
      </c>
      <c r="B18" s="35" t="n">
        <f aca="false">Cronograma!D89</f>
        <v>0.230769230769231</v>
      </c>
      <c r="C18" s="54" t="str">
        <f aca="false">IF(B18&gt;Parámetros!$B$19,"⚠","")</f>
        <v/>
      </c>
      <c r="D18" s="35" t="n">
        <f aca="false">Parámetros!$B$19</f>
        <v>12</v>
      </c>
      <c r="E18" s="45" t="n">
        <f aca="false">SUMPRODUCT(((Touchpoints!D6:D30="Sumativo")+(Touchpoints!D6:D30="Mixto"))*(Touchpoints!I6:I30&lt;=2)*(Touchpoints!J6:J30&gt;=2)*(Touchpoints!B6:B30&lt;&gt;""))</f>
        <v>0</v>
      </c>
    </row>
    <row r="19" customFormat="false" ht="15" hidden="false" customHeight="false" outlineLevel="0" collapsed="false">
      <c r="A19" s="10" t="s">
        <v>252</v>
      </c>
      <c r="B19" s="35" t="n">
        <f aca="false">Cronograma!E89</f>
        <v>0.230769230769231</v>
      </c>
      <c r="C19" s="54" t="str">
        <f aca="false">IF(B19&gt;Parámetros!$B$19,"⚠","")</f>
        <v/>
      </c>
      <c r="D19" s="35" t="n">
        <f aca="false">Parámetros!$B$19</f>
        <v>12</v>
      </c>
      <c r="E19" s="45" t="n">
        <f aca="false">SUMPRODUCT(((Touchpoints!D6:D30="Sumativo")+(Touchpoints!D6:D30="Mixto"))*(Touchpoints!I6:I30&lt;=3)*(Touchpoints!J6:J30&gt;=3)*(Touchpoints!B6:B30&lt;&gt;""))</f>
        <v>0</v>
      </c>
    </row>
    <row r="20" customFormat="false" ht="15" hidden="false" customHeight="false" outlineLevel="0" collapsed="false">
      <c r="A20" s="10" t="s">
        <v>253</v>
      </c>
      <c r="B20" s="35" t="n">
        <f aca="false">Cronograma!F89</f>
        <v>10.2307692307692</v>
      </c>
      <c r="C20" s="54" t="str">
        <f aca="false">IF(B20&gt;Parámetros!$B$19,"⚠","")</f>
        <v/>
      </c>
      <c r="D20" s="35" t="n">
        <f aca="false">Parámetros!$B$19</f>
        <v>12</v>
      </c>
      <c r="E20" s="45" t="n">
        <f aca="false">SUMPRODUCT(((Touchpoints!D6:D30="Sumativo")+(Touchpoints!D6:D30="Mixto"))*(Touchpoints!I6:I30&lt;=4)*(Touchpoints!J6:J30&gt;=4)*(Touchpoints!B6:B30&lt;&gt;""))</f>
        <v>1</v>
      </c>
    </row>
    <row r="21" customFormat="false" ht="15" hidden="false" customHeight="false" outlineLevel="0" collapsed="false">
      <c r="A21" s="10" t="s">
        <v>254</v>
      </c>
      <c r="B21" s="35" t="n">
        <f aca="false">Cronograma!G89</f>
        <v>0.230769230769231</v>
      </c>
      <c r="C21" s="54" t="str">
        <f aca="false">IF(B21&gt;Parámetros!$B$19,"⚠","")</f>
        <v/>
      </c>
      <c r="D21" s="35" t="n">
        <f aca="false">Parámetros!$B$19</f>
        <v>12</v>
      </c>
      <c r="E21" s="45" t="n">
        <f aca="false">SUMPRODUCT(((Touchpoints!D6:D30="Sumativo")+(Touchpoints!D6:D30="Mixto"))*(Touchpoints!I6:I30&lt;=5)*(Touchpoints!J6:J30&gt;=5)*(Touchpoints!B6:B30&lt;&gt;""))</f>
        <v>0</v>
      </c>
    </row>
    <row r="22" customFormat="false" ht="15" hidden="false" customHeight="false" outlineLevel="0" collapsed="false">
      <c r="A22" s="10" t="s">
        <v>255</v>
      </c>
      <c r="B22" s="35" t="n">
        <f aca="false">Cronograma!H89</f>
        <v>0.675213675213675</v>
      </c>
      <c r="C22" s="54" t="str">
        <f aca="false">IF(B22&gt;Parámetros!$B$19,"⚠","")</f>
        <v/>
      </c>
      <c r="D22" s="35" t="n">
        <f aca="false">Parámetros!$B$19</f>
        <v>12</v>
      </c>
      <c r="E22" s="45" t="n">
        <f aca="false">SUMPRODUCT(((Touchpoints!D6:D30="Sumativo")+(Touchpoints!D6:D30="Mixto"))*(Touchpoints!I6:I30&lt;=6)*(Touchpoints!J6:J30&gt;=6)*(Touchpoints!B6:B30&lt;&gt;""))</f>
        <v>0</v>
      </c>
    </row>
    <row r="23" customFormat="false" ht="15" hidden="false" customHeight="false" outlineLevel="0" collapsed="false">
      <c r="A23" s="10" t="s">
        <v>256</v>
      </c>
      <c r="B23" s="35" t="n">
        <f aca="false">Cronograma!I89</f>
        <v>0.675213675213675</v>
      </c>
      <c r="C23" s="54" t="str">
        <f aca="false">IF(B23&gt;Parámetros!$B$19,"⚠","")</f>
        <v/>
      </c>
      <c r="D23" s="35" t="n">
        <f aca="false">Parámetros!$B$19</f>
        <v>12</v>
      </c>
      <c r="E23" s="45" t="n">
        <f aca="false">SUMPRODUCT(((Touchpoints!D6:D30="Sumativo")+(Touchpoints!D6:D30="Mixto"))*(Touchpoints!I6:I30&lt;=7)*(Touchpoints!J6:J30&gt;=7)*(Touchpoints!B6:B30&lt;&gt;""))</f>
        <v>0</v>
      </c>
    </row>
    <row r="24" customFormat="false" ht="15" hidden="false" customHeight="false" outlineLevel="0" collapsed="false">
      <c r="A24" s="10" t="s">
        <v>257</v>
      </c>
      <c r="B24" s="35" t="n">
        <f aca="false">Cronograma!J89</f>
        <v>12.6752136752137</v>
      </c>
      <c r="C24" s="54" t="str">
        <f aca="false">IF(B24&gt;Parámetros!$B$19,"⚠","")</f>
        <v>⚠</v>
      </c>
      <c r="D24" s="35" t="n">
        <f aca="false">Parámetros!$B$19</f>
        <v>12</v>
      </c>
      <c r="E24" s="45" t="n">
        <f aca="false">SUMPRODUCT(((Touchpoints!D6:D30="Sumativo")+(Touchpoints!D6:D30="Mixto"))*(Touchpoints!I6:I30&lt;=8)*(Touchpoints!J6:J30&gt;=8)*(Touchpoints!B6:B30&lt;&gt;""))</f>
        <v>1</v>
      </c>
    </row>
    <row r="25" customFormat="false" ht="15" hidden="false" customHeight="false" outlineLevel="0" collapsed="false">
      <c r="A25" s="10" t="s">
        <v>258</v>
      </c>
      <c r="B25" s="35" t="n">
        <f aca="false">Cronograma!K89</f>
        <v>0.675213675213675</v>
      </c>
      <c r="C25" s="54" t="str">
        <f aca="false">IF(B25&gt;Parámetros!$B$19,"⚠","")</f>
        <v/>
      </c>
      <c r="D25" s="35" t="n">
        <f aca="false">Parámetros!$B$19</f>
        <v>12</v>
      </c>
      <c r="E25" s="45" t="n">
        <f aca="false">SUMPRODUCT(((Touchpoints!D6:D30="Sumativo")+(Touchpoints!D6:D30="Mixto"))*(Touchpoints!I6:I30&lt;=9)*(Touchpoints!J6:J30&gt;=9)*(Touchpoints!B6:B30&lt;&gt;""))</f>
        <v>0</v>
      </c>
    </row>
    <row r="26" customFormat="false" ht="15" hidden="false" customHeight="false" outlineLevel="0" collapsed="false">
      <c r="A26" s="10" t="s">
        <v>259</v>
      </c>
      <c r="B26" s="35" t="n">
        <f aca="false">Cronograma!L89</f>
        <v>10.6752136752137</v>
      </c>
      <c r="C26" s="54" t="str">
        <f aca="false">IF(B26&gt;Parámetros!$B$19,"⚠","")</f>
        <v/>
      </c>
      <c r="D26" s="35" t="n">
        <f aca="false">Parámetros!$B$19</f>
        <v>12</v>
      </c>
      <c r="E26" s="45" t="n">
        <f aca="false">SUMPRODUCT(((Touchpoints!D6:D30="Sumativo")+(Touchpoints!D6:D30="Mixto"))*(Touchpoints!I6:I30&lt;=10)*(Touchpoints!J6:J30&gt;=10)*(Touchpoints!B6:B30&lt;&gt;""))</f>
        <v>1</v>
      </c>
    </row>
    <row r="27" customFormat="false" ht="15" hidden="false" customHeight="false" outlineLevel="0" collapsed="false">
      <c r="A27" s="10" t="s">
        <v>260</v>
      </c>
      <c r="B27" s="35" t="n">
        <f aca="false">Cronograma!M89</f>
        <v>0.675213675213675</v>
      </c>
      <c r="C27" s="54" t="str">
        <f aca="false">IF(B27&gt;Parámetros!$B$19,"⚠","")</f>
        <v/>
      </c>
      <c r="D27" s="35" t="n">
        <f aca="false">Parámetros!$B$19</f>
        <v>12</v>
      </c>
      <c r="E27" s="45" t="n">
        <f aca="false">SUMPRODUCT(((Touchpoints!D6:D30="Sumativo")+(Touchpoints!D6:D30="Mixto"))*(Touchpoints!I6:I30&lt;=11)*(Touchpoints!J6:J30&gt;=11)*(Touchpoints!B6:B30&lt;&gt;""))</f>
        <v>0</v>
      </c>
    </row>
    <row r="28" customFormat="false" ht="15" hidden="false" customHeight="false" outlineLevel="0" collapsed="false">
      <c r="A28" s="10" t="s">
        <v>261</v>
      </c>
      <c r="B28" s="35" t="n">
        <f aca="false">Cronograma!N89</f>
        <v>0.675213675213675</v>
      </c>
      <c r="C28" s="54" t="str">
        <f aca="false">IF(B28&gt;Parámetros!$B$19,"⚠","")</f>
        <v/>
      </c>
      <c r="D28" s="35" t="n">
        <f aca="false">Parámetros!$B$19</f>
        <v>12</v>
      </c>
      <c r="E28" s="45" t="n">
        <f aca="false">SUMPRODUCT(((Touchpoints!D6:D30="Sumativo")+(Touchpoints!D6:D30="Mixto"))*(Touchpoints!I6:I30&lt;=12)*(Touchpoints!J6:J30&gt;=12)*(Touchpoints!B6:B30&lt;&gt;""))</f>
        <v>0</v>
      </c>
    </row>
    <row r="29" customFormat="false" ht="15" hidden="false" customHeight="false" outlineLevel="0" collapsed="false">
      <c r="A29" s="10" t="s">
        <v>262</v>
      </c>
      <c r="B29" s="35" t="n">
        <f aca="false">Cronograma!O89</f>
        <v>25.6752136752137</v>
      </c>
      <c r="C29" s="54" t="str">
        <f aca="false">IF(B29&gt;Parámetros!$B$19,"⚠","")</f>
        <v>⚠</v>
      </c>
      <c r="D29" s="35" t="n">
        <f aca="false">Parámetros!$B$19</f>
        <v>12</v>
      </c>
      <c r="E29" s="45" t="n">
        <f aca="false">SUMPRODUCT(((Touchpoints!D6:D30="Sumativo")+(Touchpoints!D6:D30="Mixto"))*(Touchpoints!I6:I30&lt;=13)*(Touchpoints!J6:J30&gt;=13)*(Touchpoints!B6:B30&lt;&gt;""))</f>
        <v>1</v>
      </c>
    </row>
    <row r="30" customFormat="false" ht="15" hidden="false" customHeight="false" outlineLevel="0" collapsed="false">
      <c r="A30" s="10" t="s">
        <v>263</v>
      </c>
      <c r="B30" s="35" t="n">
        <f aca="false">Cronograma!P89</f>
        <v>0.675213675213675</v>
      </c>
      <c r="C30" s="54" t="str">
        <f aca="false">IF(B30&gt;Parámetros!$B$19,"⚠","")</f>
        <v/>
      </c>
      <c r="D30" s="35" t="n">
        <f aca="false">Parámetros!$B$19</f>
        <v>12</v>
      </c>
      <c r="E30" s="45" t="n">
        <f aca="false">SUMPRODUCT(((Touchpoints!D6:D30="Sumativo")+(Touchpoints!D6:D30="Mixto"))*(Touchpoints!I6:I30&lt;=14)*(Touchpoints!J6:J30&gt;=14)*(Touchpoints!B6:B30&lt;&gt;""))</f>
        <v>0</v>
      </c>
    </row>
    <row r="31" customFormat="false" ht="15" hidden="false" customHeight="false" outlineLevel="0" collapsed="false">
      <c r="A31" s="10" t="s">
        <v>264</v>
      </c>
      <c r="B31" s="35" t="n">
        <f aca="false">Cronograma!Q89</f>
        <v>22</v>
      </c>
      <c r="C31" s="54" t="str">
        <f aca="false">IF(B31&gt;Parámetros!$B$19,"⚠","")</f>
        <v>⚠</v>
      </c>
      <c r="D31" s="35" t="n">
        <f aca="false">Parámetros!$B$19</f>
        <v>12</v>
      </c>
      <c r="E31" s="45" t="n">
        <f aca="false">SUMPRODUCT(((Touchpoints!D6:D30="Sumativo")+(Touchpoints!D6:D30="Mixto"))*(Touchpoints!I6:I30&lt;=15)*(Touchpoints!J6:J30&gt;=15)*(Touchpoints!B6:B30&lt;&gt;""))</f>
        <v>1</v>
      </c>
    </row>
  </sheetData>
  <mergeCells count="3">
    <mergeCell ref="A2:F2"/>
    <mergeCell ref="A4:F4"/>
    <mergeCell ref="A14:F14"/>
  </mergeCells>
  <conditionalFormatting sqref="B11">
    <cfRule type="cellIs" priority="2" operator="lessThan" aboveAverage="0" equalAverage="0" bottom="0" percent="0" rank="0" text="" dxfId="1">
      <formula>0</formula>
    </cfRule>
  </conditionalFormatting>
  <conditionalFormatting sqref="B17:B31">
    <cfRule type="cellIs" priority="3" operator="greaterThan" aboveAverage="0" equalAverage="0" bottom="0" percent="0" rank="0" text="" dxfId="1">
      <formula>$D$17</formula>
    </cfRule>
  </conditionalFormatting>
  <conditionalFormatting sqref="E17:E31">
    <cfRule type="cellIs" priority="4" operator="greaterThan" aboveAverage="0" equalAverage="0" bottom="0" percent="0" rank="0" text="" dxfId="1">
      <formula>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2026-04-21T22:29:15Z</dcterms:created>
  <dc:creator>openpyxl</dc:creator>
  <dc:description/>
  <dc:language>en-US</dc:language>
  <cp:lastModifiedBy/>
  <dcterms:modified xsi:type="dcterms:W3CDTF">2026-04-22T22:45:39Z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